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drawings/drawing2.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875" activeTab="0"/>
  </bookViews>
  <sheets>
    <sheet name="RESUMEN 2017" sheetId="1" r:id="rId1"/>
    <sheet name="2017" sheetId="2" r:id="rId2"/>
    <sheet name="P-SUBPARTIDA 2018" sheetId="3" r:id="rId3"/>
    <sheet name="1-Viol.Intraf." sheetId="4" r:id="rId4"/>
    <sheet name="2- Género" sheetId="5" r:id="rId5"/>
    <sheet name="3-Familia N y A" sheetId="6" r:id="rId6"/>
    <sheet name="4-Transparencia I" sheetId="7" r:id="rId7"/>
    <sheet name="5-Contenc.Admvo." sheetId="8" r:id="rId8"/>
    <sheet name="6-Comisión GICA" sheetId="9" r:id="rId9"/>
    <sheet name="7-Rel.Laborales" sheetId="10" r:id="rId10"/>
    <sheet name="8-Com. Jur.Laboral" sheetId="11" r:id="rId11"/>
    <sheet name="9-Consejo Personal" sheetId="12" r:id="rId12"/>
    <sheet name="10-Salud Ocupacional " sheetId="13" r:id="rId13"/>
    <sheet name="11-Comisión Jur.Civil" sheetId="14" r:id="rId14"/>
    <sheet name="12-Acceso a la Justicia" sheetId="15" r:id="rId15"/>
    <sheet name="13-Prog.Cero Papel" sheetId="16" r:id="rId16"/>
    <sheet name="14-Com.Agrario Agroam" sheetId="17" r:id="rId17"/>
    <sheet name="15-Com.Gestión AI" sheetId="18" r:id="rId18"/>
    <sheet name="16-Com.Tránsito" sheetId="19" r:id="rId19"/>
    <sheet name="17-Justicia Restaurativa" sheetId="20" r:id="rId20"/>
    <sheet name="18-Com.Asuntos Penales" sheetId="21" r:id="rId21"/>
    <sheet name="19-Hostigamiento"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1009" localSheetId="14">#REF!</definedName>
    <definedName name="_1009" localSheetId="16">#REF!</definedName>
    <definedName name="_1009" localSheetId="7">#REF!</definedName>
    <definedName name="_1009" localSheetId="8">#REF!</definedName>
    <definedName name="_1009" localSheetId="2">#REF!</definedName>
    <definedName name="_1009">#REF!</definedName>
    <definedName name="_1024" localSheetId="14">#REF!</definedName>
    <definedName name="_1024" localSheetId="16">#REF!</definedName>
    <definedName name="_1024" localSheetId="7">#REF!</definedName>
    <definedName name="_1024" localSheetId="8">#REF!</definedName>
    <definedName name="_1024" localSheetId="2">#REF!</definedName>
    <definedName name="_1024">#REF!</definedName>
    <definedName name="_109" localSheetId="14">#REF!</definedName>
    <definedName name="_109" localSheetId="16">#REF!</definedName>
    <definedName name="_109" localSheetId="7">#REF!</definedName>
    <definedName name="_109" localSheetId="8">#REF!</definedName>
    <definedName name="_109" localSheetId="2">#REF!</definedName>
    <definedName name="_109">#REF!</definedName>
    <definedName name="_1134" localSheetId="14">#REF!</definedName>
    <definedName name="_1134" localSheetId="16">#REF!</definedName>
    <definedName name="_1134" localSheetId="7">#REF!</definedName>
    <definedName name="_1134" localSheetId="8">#REF!</definedName>
    <definedName name="_1134" localSheetId="2">#REF!</definedName>
    <definedName name="_1134">#REF!</definedName>
    <definedName name="_1244" localSheetId="14">#REF!</definedName>
    <definedName name="_1244" localSheetId="16">#REF!</definedName>
    <definedName name="_1244" localSheetId="7">#REF!</definedName>
    <definedName name="_1244" localSheetId="8">#REF!</definedName>
    <definedName name="_1244" localSheetId="2">#REF!</definedName>
    <definedName name="_1244">#REF!</definedName>
    <definedName name="_1384" localSheetId="14">#REF!</definedName>
    <definedName name="_1384" localSheetId="16">#REF!</definedName>
    <definedName name="_1384" localSheetId="7">#REF!</definedName>
    <definedName name="_1384" localSheetId="8">#REF!</definedName>
    <definedName name="_1384" localSheetId="2">#REF!</definedName>
    <definedName name="_1384">#REF!</definedName>
    <definedName name="_1494" localSheetId="14">#REF!</definedName>
    <definedName name="_1494" localSheetId="16">#REF!</definedName>
    <definedName name="_1494" localSheetId="7">#REF!</definedName>
    <definedName name="_1494" localSheetId="8">#REF!</definedName>
    <definedName name="_1494" localSheetId="2">#REF!</definedName>
    <definedName name="_1494">#REF!</definedName>
    <definedName name="_159" localSheetId="14">#REF!</definedName>
    <definedName name="_159" localSheetId="16">#REF!</definedName>
    <definedName name="_159" localSheetId="7">#REF!</definedName>
    <definedName name="_159" localSheetId="8">#REF!</definedName>
    <definedName name="_159" localSheetId="2">#REF!</definedName>
    <definedName name="_159">#REF!</definedName>
    <definedName name="_1594" localSheetId="14">#REF!</definedName>
    <definedName name="_1594" localSheetId="16">#REF!</definedName>
    <definedName name="_1594" localSheetId="7">#REF!</definedName>
    <definedName name="_1594" localSheetId="8">#REF!</definedName>
    <definedName name="_1594" localSheetId="2">#REF!</definedName>
    <definedName name="_1594">#REF!</definedName>
    <definedName name="_1639" localSheetId="14">#REF!</definedName>
    <definedName name="_1639" localSheetId="16">#REF!</definedName>
    <definedName name="_1639" localSheetId="7">#REF!</definedName>
    <definedName name="_1639" localSheetId="8">#REF!</definedName>
    <definedName name="_1639" localSheetId="2">#REF!</definedName>
    <definedName name="_1639">#REF!</definedName>
    <definedName name="_169" localSheetId="14">#REF!</definedName>
    <definedName name="_169" localSheetId="16">#REF!</definedName>
    <definedName name="_169" localSheetId="7">#REF!</definedName>
    <definedName name="_169" localSheetId="8">#REF!</definedName>
    <definedName name="_169" localSheetId="2">#REF!</definedName>
    <definedName name="_169">#REF!</definedName>
    <definedName name="_1739" localSheetId="14">#REF!</definedName>
    <definedName name="_1739" localSheetId="16">#REF!</definedName>
    <definedName name="_1739" localSheetId="7">#REF!</definedName>
    <definedName name="_1739" localSheetId="8">#REF!</definedName>
    <definedName name="_1739" localSheetId="2">#REF!</definedName>
    <definedName name="_1739">#REF!</definedName>
    <definedName name="_1819" localSheetId="14">#REF!</definedName>
    <definedName name="_1819" localSheetId="16">#REF!</definedName>
    <definedName name="_1819" localSheetId="7">#REF!</definedName>
    <definedName name="_1819" localSheetId="8">#REF!</definedName>
    <definedName name="_1819" localSheetId="2">#REF!</definedName>
    <definedName name="_1819">#REF!</definedName>
    <definedName name="_1829" localSheetId="14">#REF!</definedName>
    <definedName name="_1829" localSheetId="16">#REF!</definedName>
    <definedName name="_1829" localSheetId="7">#REF!</definedName>
    <definedName name="_1829" localSheetId="8">#REF!</definedName>
    <definedName name="_1829" localSheetId="2">#REF!</definedName>
    <definedName name="_1829">#REF!</definedName>
    <definedName name="_19" localSheetId="14">#REF!</definedName>
    <definedName name="_19" localSheetId="16">#REF!</definedName>
    <definedName name="_19" localSheetId="7">#REF!</definedName>
    <definedName name="_19" localSheetId="8">#REF!</definedName>
    <definedName name="_19" localSheetId="2">#REF!</definedName>
    <definedName name="_19">#REF!</definedName>
    <definedName name="_1964" localSheetId="14">#REF!</definedName>
    <definedName name="_1964" localSheetId="16">#REF!</definedName>
    <definedName name="_1964" localSheetId="7">#REF!</definedName>
    <definedName name="_1964" localSheetId="8">#REF!</definedName>
    <definedName name="_1964" localSheetId="2">#REF!</definedName>
    <definedName name="_1964">#REF!</definedName>
    <definedName name="_2129" localSheetId="14">#REF!</definedName>
    <definedName name="_2129" localSheetId="16">#REF!</definedName>
    <definedName name="_2129" localSheetId="7">#REF!</definedName>
    <definedName name="_2129" localSheetId="8">#REF!</definedName>
    <definedName name="_2129" localSheetId="2">#REF!</definedName>
    <definedName name="_2129">#REF!</definedName>
    <definedName name="_2224" localSheetId="14">#REF!</definedName>
    <definedName name="_2224" localSheetId="16">#REF!</definedName>
    <definedName name="_2224" localSheetId="7">#REF!</definedName>
    <definedName name="_2224" localSheetId="8">#REF!</definedName>
    <definedName name="_2224" localSheetId="2">#REF!</definedName>
    <definedName name="_2224">#REF!</definedName>
    <definedName name="_2259" localSheetId="14">#REF!</definedName>
    <definedName name="_2259" localSheetId="16">#REF!</definedName>
    <definedName name="_2259" localSheetId="7">#REF!</definedName>
    <definedName name="_2259" localSheetId="8">#REF!</definedName>
    <definedName name="_2259" localSheetId="2">#REF!</definedName>
    <definedName name="_2259">#REF!</definedName>
    <definedName name="_2269" localSheetId="14">#REF!</definedName>
    <definedName name="_2269" localSheetId="16">#REF!</definedName>
    <definedName name="_2269" localSheetId="7">#REF!</definedName>
    <definedName name="_2269" localSheetId="8">#REF!</definedName>
    <definedName name="_2269" localSheetId="2">#REF!</definedName>
    <definedName name="_2269">#REF!</definedName>
    <definedName name="_239" localSheetId="14">#REF!</definedName>
    <definedName name="_239" localSheetId="16">#REF!</definedName>
    <definedName name="_239" localSheetId="7">#REF!</definedName>
    <definedName name="_239" localSheetId="8">#REF!</definedName>
    <definedName name="_239" localSheetId="2">#REF!</definedName>
    <definedName name="_239">#REF!</definedName>
    <definedName name="_2404" localSheetId="14">#REF!</definedName>
    <definedName name="_2404" localSheetId="16">#REF!</definedName>
    <definedName name="_2404" localSheetId="7">#REF!</definedName>
    <definedName name="_2404" localSheetId="8">#REF!</definedName>
    <definedName name="_2404" localSheetId="2">#REF!</definedName>
    <definedName name="_2404">#REF!</definedName>
    <definedName name="_2509" localSheetId="14">#REF!</definedName>
    <definedName name="_2509" localSheetId="16">#REF!</definedName>
    <definedName name="_2509" localSheetId="7">#REF!</definedName>
    <definedName name="_2509" localSheetId="8">#REF!</definedName>
    <definedName name="_2509" localSheetId="2">#REF!</definedName>
    <definedName name="_2509">#REF!</definedName>
    <definedName name="_274" localSheetId="14">#REF!</definedName>
    <definedName name="_274" localSheetId="16">#REF!</definedName>
    <definedName name="_274" localSheetId="7">#REF!</definedName>
    <definedName name="_274" localSheetId="8">#REF!</definedName>
    <definedName name="_274" localSheetId="2">#REF!</definedName>
    <definedName name="_274">#REF!</definedName>
    <definedName name="_279" localSheetId="14">#REF!</definedName>
    <definedName name="_279" localSheetId="16">#REF!</definedName>
    <definedName name="_279" localSheetId="7">#REF!</definedName>
    <definedName name="_279" localSheetId="8">#REF!</definedName>
    <definedName name="_279" localSheetId="2">#REF!</definedName>
    <definedName name="_279">#REF!</definedName>
    <definedName name="_354" localSheetId="14">#REF!</definedName>
    <definedName name="_354" localSheetId="16">#REF!</definedName>
    <definedName name="_354" localSheetId="7">#REF!</definedName>
    <definedName name="_354" localSheetId="8">#REF!</definedName>
    <definedName name="_354" localSheetId="2">#REF!</definedName>
    <definedName name="_354">#REF!</definedName>
    <definedName name="_3604" localSheetId="14">#REF!</definedName>
    <definedName name="_3604" localSheetId="16">#REF!</definedName>
    <definedName name="_3604" localSheetId="7">#REF!</definedName>
    <definedName name="_3604" localSheetId="8">#REF!</definedName>
    <definedName name="_3604" localSheetId="2">#REF!</definedName>
    <definedName name="_3604">#REF!</definedName>
    <definedName name="_39" localSheetId="14">#REF!</definedName>
    <definedName name="_39" localSheetId="16">#REF!</definedName>
    <definedName name="_39" localSheetId="7">#REF!</definedName>
    <definedName name="_39" localSheetId="8">#REF!</definedName>
    <definedName name="_39" localSheetId="2">#REF!</definedName>
    <definedName name="_39">#REF!</definedName>
    <definedName name="_3999" localSheetId="14">#REF!</definedName>
    <definedName name="_3999" localSheetId="16">#REF!</definedName>
    <definedName name="_3999" localSheetId="7">#REF!</definedName>
    <definedName name="_3999" localSheetId="8">#REF!</definedName>
    <definedName name="_3999" localSheetId="2">#REF!</definedName>
    <definedName name="_3999">#REF!</definedName>
    <definedName name="_409" localSheetId="14">#REF!</definedName>
    <definedName name="_409" localSheetId="16">#REF!</definedName>
    <definedName name="_409" localSheetId="7">#REF!</definedName>
    <definedName name="_409" localSheetId="8">#REF!</definedName>
    <definedName name="_409" localSheetId="2">#REF!</definedName>
    <definedName name="_409">#REF!</definedName>
    <definedName name="_412">#REF!</definedName>
    <definedName name="_419" localSheetId="14">#REF!</definedName>
    <definedName name="_419" localSheetId="16">#REF!</definedName>
    <definedName name="_419" localSheetId="7">#REF!</definedName>
    <definedName name="_419" localSheetId="8">#REF!</definedName>
    <definedName name="_419" localSheetId="2">#REF!</definedName>
    <definedName name="_419">#REF!</definedName>
    <definedName name="_424" localSheetId="14">#REF!</definedName>
    <definedName name="_424" localSheetId="16">#REF!</definedName>
    <definedName name="_424" localSheetId="7">#REF!</definedName>
    <definedName name="_424" localSheetId="8">#REF!</definedName>
    <definedName name="_424" localSheetId="2">#REF!</definedName>
    <definedName name="_424">#REF!</definedName>
    <definedName name="_4259" localSheetId="14">#REF!</definedName>
    <definedName name="_4259" localSheetId="16">#REF!</definedName>
    <definedName name="_4259" localSheetId="7">#REF!</definedName>
    <definedName name="_4259" localSheetId="8">#REF!</definedName>
    <definedName name="_4259" localSheetId="2">#REF!</definedName>
    <definedName name="_4259">#REF!</definedName>
    <definedName name="_4269" localSheetId="14">#REF!</definedName>
    <definedName name="_4269" localSheetId="16">#REF!</definedName>
    <definedName name="_4269" localSheetId="7">#REF!</definedName>
    <definedName name="_4269" localSheetId="8">#REF!</definedName>
    <definedName name="_4269" localSheetId="2">#REF!</definedName>
    <definedName name="_4269">#REF!</definedName>
    <definedName name="_449" localSheetId="14">#REF!</definedName>
    <definedName name="_449" localSheetId="16">#REF!</definedName>
    <definedName name="_449" localSheetId="7">#REF!</definedName>
    <definedName name="_449" localSheetId="8">#REF!</definedName>
    <definedName name="_449" localSheetId="2">#REF!</definedName>
    <definedName name="_449">#REF!</definedName>
    <definedName name="_4524" localSheetId="14">#REF!</definedName>
    <definedName name="_4524" localSheetId="16">#REF!</definedName>
    <definedName name="_4524" localSheetId="7">#REF!</definedName>
    <definedName name="_4524" localSheetId="8">#REF!</definedName>
    <definedName name="_4524" localSheetId="2">#REF!</definedName>
    <definedName name="_4524">#REF!</definedName>
    <definedName name="_4549" localSheetId="14">#REF!</definedName>
    <definedName name="_4549" localSheetId="16">#REF!</definedName>
    <definedName name="_4549" localSheetId="7">#REF!</definedName>
    <definedName name="_4549" localSheetId="8">#REF!</definedName>
    <definedName name="_4549" localSheetId="2">#REF!</definedName>
    <definedName name="_4549">#REF!</definedName>
    <definedName name="_464" localSheetId="14">#REF!</definedName>
    <definedName name="_464" localSheetId="16">#REF!</definedName>
    <definedName name="_464" localSheetId="7">#REF!</definedName>
    <definedName name="_464" localSheetId="8">#REF!</definedName>
    <definedName name="_464" localSheetId="2">#REF!</definedName>
    <definedName name="_464">#REF!</definedName>
    <definedName name="_469" localSheetId="14">#REF!</definedName>
    <definedName name="_469" localSheetId="16">#REF!</definedName>
    <definedName name="_469" localSheetId="7">#REF!</definedName>
    <definedName name="_469" localSheetId="8">#REF!</definedName>
    <definedName name="_469" localSheetId="2">#REF!</definedName>
    <definedName name="_469">#REF!</definedName>
    <definedName name="_4769" localSheetId="14">#REF!</definedName>
    <definedName name="_4769" localSheetId="16">#REF!</definedName>
    <definedName name="_4769" localSheetId="7">#REF!</definedName>
    <definedName name="_4769" localSheetId="8">#REF!</definedName>
    <definedName name="_4769" localSheetId="2">#REF!</definedName>
    <definedName name="_4769">#REF!</definedName>
    <definedName name="_49" localSheetId="14">#REF!</definedName>
    <definedName name="_49" localSheetId="16">#REF!</definedName>
    <definedName name="_49" localSheetId="7">#REF!</definedName>
    <definedName name="_49" localSheetId="8">#REF!</definedName>
    <definedName name="_49" localSheetId="2">#REF!</definedName>
    <definedName name="_49">#REF!</definedName>
    <definedName name="_494" localSheetId="14">#REF!</definedName>
    <definedName name="_494" localSheetId="16">#REF!</definedName>
    <definedName name="_494" localSheetId="7">#REF!</definedName>
    <definedName name="_494" localSheetId="8">#REF!</definedName>
    <definedName name="_494" localSheetId="2">#REF!</definedName>
    <definedName name="_494">#REF!</definedName>
    <definedName name="_5014" localSheetId="14">#REF!</definedName>
    <definedName name="_5014" localSheetId="16">#REF!</definedName>
    <definedName name="_5014" localSheetId="7">#REF!</definedName>
    <definedName name="_5014" localSheetId="8">#REF!</definedName>
    <definedName name="_5014" localSheetId="2">#REF!</definedName>
    <definedName name="_5014">#REF!</definedName>
    <definedName name="_5029" localSheetId="14">#REF!</definedName>
    <definedName name="_5029" localSheetId="16">#REF!</definedName>
    <definedName name="_5029" localSheetId="7">#REF!</definedName>
    <definedName name="_5029" localSheetId="8">#REF!</definedName>
    <definedName name="_5029" localSheetId="2">#REF!</definedName>
    <definedName name="_5029">#REF!</definedName>
    <definedName name="_5039" localSheetId="14">#REF!</definedName>
    <definedName name="_5039" localSheetId="16">#REF!</definedName>
    <definedName name="_5039" localSheetId="7">#REF!</definedName>
    <definedName name="_5039" localSheetId="8">#REF!</definedName>
    <definedName name="_5039" localSheetId="2">#REF!</definedName>
    <definedName name="_5039">#REF!</definedName>
    <definedName name="_5049" localSheetId="14">#REF!</definedName>
    <definedName name="_5049" localSheetId="16">#REF!</definedName>
    <definedName name="_5049" localSheetId="7">#REF!</definedName>
    <definedName name="_5049" localSheetId="8">#REF!</definedName>
    <definedName name="_5049" localSheetId="2">#REF!</definedName>
    <definedName name="_5049">#REF!</definedName>
    <definedName name="_5059" localSheetId="14">#REF!</definedName>
    <definedName name="_5059" localSheetId="16">#REF!</definedName>
    <definedName name="_5059" localSheetId="7">#REF!</definedName>
    <definedName name="_5059" localSheetId="8">#REF!</definedName>
    <definedName name="_5059" localSheetId="2">#REF!</definedName>
    <definedName name="_5059">#REF!</definedName>
    <definedName name="_509" localSheetId="14">#REF!</definedName>
    <definedName name="_509" localSheetId="16">#REF!</definedName>
    <definedName name="_509" localSheetId="7">#REF!</definedName>
    <definedName name="_509" localSheetId="8">#REF!</definedName>
    <definedName name="_509" localSheetId="2">#REF!</definedName>
    <definedName name="_509">#REF!</definedName>
    <definedName name="_5169" localSheetId="14">#REF!</definedName>
    <definedName name="_5169" localSheetId="16">#REF!</definedName>
    <definedName name="_5169" localSheetId="7">#REF!</definedName>
    <definedName name="_5169" localSheetId="8">#REF!</definedName>
    <definedName name="_5169" localSheetId="2">#REF!</definedName>
    <definedName name="_5169">#REF!</definedName>
    <definedName name="_5204" localSheetId="14">#REF!</definedName>
    <definedName name="_5204" localSheetId="16">#REF!</definedName>
    <definedName name="_5204" localSheetId="7">#REF!</definedName>
    <definedName name="_5204" localSheetId="8">#REF!</definedName>
    <definedName name="_5204" localSheetId="2">#REF!</definedName>
    <definedName name="_5204">#REF!</definedName>
    <definedName name="_5264" localSheetId="14">#REF!</definedName>
    <definedName name="_5264" localSheetId="16">#REF!</definedName>
    <definedName name="_5264" localSheetId="7">#REF!</definedName>
    <definedName name="_5264" localSheetId="8">#REF!</definedName>
    <definedName name="_5264" localSheetId="2">#REF!</definedName>
    <definedName name="_5264">#REF!</definedName>
    <definedName name="_5319" localSheetId="14">#REF!</definedName>
    <definedName name="_5319" localSheetId="16">#REF!</definedName>
    <definedName name="_5319" localSheetId="7">#REF!</definedName>
    <definedName name="_5319" localSheetId="8">#REF!</definedName>
    <definedName name="_5319" localSheetId="2">#REF!</definedName>
    <definedName name="_5319">#REF!</definedName>
    <definedName name="_5329" localSheetId="14">#REF!</definedName>
    <definedName name="_5329" localSheetId="16">#REF!</definedName>
    <definedName name="_5329" localSheetId="7">#REF!</definedName>
    <definedName name="_5329" localSheetId="8">#REF!</definedName>
    <definedName name="_5329" localSheetId="2">#REF!</definedName>
    <definedName name="_5329">#REF!</definedName>
    <definedName name="_534" localSheetId="14">#REF!</definedName>
    <definedName name="_534" localSheetId="16">#REF!</definedName>
    <definedName name="_534" localSheetId="7">#REF!</definedName>
    <definedName name="_534" localSheetId="8">#REF!</definedName>
    <definedName name="_534" localSheetId="2">#REF!</definedName>
    <definedName name="_534">#REF!</definedName>
    <definedName name="_5344" localSheetId="14">#REF!</definedName>
    <definedName name="_5344" localSheetId="16">#REF!</definedName>
    <definedName name="_5344" localSheetId="7">#REF!</definedName>
    <definedName name="_5344" localSheetId="8">#REF!</definedName>
    <definedName name="_5344" localSheetId="2">#REF!</definedName>
    <definedName name="_5344">#REF!</definedName>
    <definedName name="_59" localSheetId="14">#REF!</definedName>
    <definedName name="_59" localSheetId="16">#REF!</definedName>
    <definedName name="_59" localSheetId="7">#REF!</definedName>
    <definedName name="_59" localSheetId="8">#REF!</definedName>
    <definedName name="_59" localSheetId="2">#REF!</definedName>
    <definedName name="_59">#REF!</definedName>
    <definedName name="_6" localSheetId="13">#REF!</definedName>
    <definedName name="_6" localSheetId="14">#REF!</definedName>
    <definedName name="_6" localSheetId="15">#REF!</definedName>
    <definedName name="_6" localSheetId="16">#REF!</definedName>
    <definedName name="_6" localSheetId="3">#REF!</definedName>
    <definedName name="_6" localSheetId="7">#REF!</definedName>
    <definedName name="_6" localSheetId="8">#REF!</definedName>
    <definedName name="_6" localSheetId="10">#REF!</definedName>
    <definedName name="_6" localSheetId="2">#REF!</definedName>
    <definedName name="_6">#REF!</definedName>
    <definedName name="_604" localSheetId="14">#REF!</definedName>
    <definedName name="_604" localSheetId="16">#REF!</definedName>
    <definedName name="_604" localSheetId="7">#REF!</definedName>
    <definedName name="_604" localSheetId="8">#REF!</definedName>
    <definedName name="_604" localSheetId="2">#REF!</definedName>
    <definedName name="_604">#REF!</definedName>
    <definedName name="_624" localSheetId="14">#REF!</definedName>
    <definedName name="_624" localSheetId="16">#REF!</definedName>
    <definedName name="_624" localSheetId="7">#REF!</definedName>
    <definedName name="_624" localSheetId="8">#REF!</definedName>
    <definedName name="_624" localSheetId="2">#REF!</definedName>
    <definedName name="_624">#REF!</definedName>
    <definedName name="_679" localSheetId="14">#REF!</definedName>
    <definedName name="_679" localSheetId="16">#REF!</definedName>
    <definedName name="_679" localSheetId="7">#REF!</definedName>
    <definedName name="_679" localSheetId="8">#REF!</definedName>
    <definedName name="_679" localSheetId="2">#REF!</definedName>
    <definedName name="_679">#REF!</definedName>
    <definedName name="_689" localSheetId="14">#REF!</definedName>
    <definedName name="_689" localSheetId="16">#REF!</definedName>
    <definedName name="_689" localSheetId="7">#REF!</definedName>
    <definedName name="_689" localSheetId="8">#REF!</definedName>
    <definedName name="_689" localSheetId="2">#REF!</definedName>
    <definedName name="_689">#REF!</definedName>
    <definedName name="_699" localSheetId="14">#REF!</definedName>
    <definedName name="_699" localSheetId="16">#REF!</definedName>
    <definedName name="_699" localSheetId="7">#REF!</definedName>
    <definedName name="_699" localSheetId="8">#REF!</definedName>
    <definedName name="_699" localSheetId="2">#REF!</definedName>
    <definedName name="_699">#REF!</definedName>
    <definedName name="_7" localSheetId="13">#REF!</definedName>
    <definedName name="_7" localSheetId="14">#REF!</definedName>
    <definedName name="_7" localSheetId="15">#REF!</definedName>
    <definedName name="_7" localSheetId="16">#REF!</definedName>
    <definedName name="_7" localSheetId="3">#REF!</definedName>
    <definedName name="_7" localSheetId="7">#REF!</definedName>
    <definedName name="_7" localSheetId="8">#REF!</definedName>
    <definedName name="_7" localSheetId="10">#REF!</definedName>
    <definedName name="_7" localSheetId="2">#REF!</definedName>
    <definedName name="_7">#REF!</definedName>
    <definedName name="_704" localSheetId="14">#REF!</definedName>
    <definedName name="_704" localSheetId="16">#REF!</definedName>
    <definedName name="_704" localSheetId="7">#REF!</definedName>
    <definedName name="_704" localSheetId="8">#REF!</definedName>
    <definedName name="_704" localSheetId="2">#REF!</definedName>
    <definedName name="_704">#REF!</definedName>
    <definedName name="_714" localSheetId="14">#REF!</definedName>
    <definedName name="_714" localSheetId="16">#REF!</definedName>
    <definedName name="_714" localSheetId="7">#REF!</definedName>
    <definedName name="_714" localSheetId="8">#REF!</definedName>
    <definedName name="_714" localSheetId="2">#REF!</definedName>
    <definedName name="_714">#REF!</definedName>
    <definedName name="_729" localSheetId="14">#REF!</definedName>
    <definedName name="_729" localSheetId="16">#REF!</definedName>
    <definedName name="_729" localSheetId="7">#REF!</definedName>
    <definedName name="_729" localSheetId="8">#REF!</definedName>
    <definedName name="_729" localSheetId="2">#REF!</definedName>
    <definedName name="_729">#REF!</definedName>
    <definedName name="_739" localSheetId="14">#REF!</definedName>
    <definedName name="_739" localSheetId="16">#REF!</definedName>
    <definedName name="_739" localSheetId="7">#REF!</definedName>
    <definedName name="_739" localSheetId="8">#REF!</definedName>
    <definedName name="_739" localSheetId="2">#REF!</definedName>
    <definedName name="_739">#REF!</definedName>
    <definedName name="_749" localSheetId="14">#REF!</definedName>
    <definedName name="_749" localSheetId="16">#REF!</definedName>
    <definedName name="_749" localSheetId="7">#REF!</definedName>
    <definedName name="_749" localSheetId="8">#REF!</definedName>
    <definedName name="_749" localSheetId="2">#REF!</definedName>
    <definedName name="_749">#REF!</definedName>
    <definedName name="_754" localSheetId="14">#REF!</definedName>
    <definedName name="_754" localSheetId="16">#REF!</definedName>
    <definedName name="_754" localSheetId="7">#REF!</definedName>
    <definedName name="_754" localSheetId="8">#REF!</definedName>
    <definedName name="_754" localSheetId="2">#REF!</definedName>
    <definedName name="_754">#REF!</definedName>
    <definedName name="_8" localSheetId="13">#REF!</definedName>
    <definedName name="_8" localSheetId="14">#REF!</definedName>
    <definedName name="_8" localSheetId="15">#REF!</definedName>
    <definedName name="_8" localSheetId="16">#REF!</definedName>
    <definedName name="_8" localSheetId="3">#REF!</definedName>
    <definedName name="_8" localSheetId="7">#REF!</definedName>
    <definedName name="_8" localSheetId="8">#REF!</definedName>
    <definedName name="_8" localSheetId="10">#REF!</definedName>
    <definedName name="_8" localSheetId="2">#REF!</definedName>
    <definedName name="_8">#REF!</definedName>
    <definedName name="_849" localSheetId="14">#REF!</definedName>
    <definedName name="_849" localSheetId="16">#REF!</definedName>
    <definedName name="_849" localSheetId="7">#REF!</definedName>
    <definedName name="_849" localSheetId="8">#REF!</definedName>
    <definedName name="_849" localSheetId="2">#REF!</definedName>
    <definedName name="_849">#REF!</definedName>
    <definedName name="_929" localSheetId="14">#REF!</definedName>
    <definedName name="_929" localSheetId="16">#REF!</definedName>
    <definedName name="_929" localSheetId="7">#REF!</definedName>
    <definedName name="_929" localSheetId="8">#REF!</definedName>
    <definedName name="_929" localSheetId="2">#REF!</definedName>
    <definedName name="_929">#REF!</definedName>
    <definedName name="Acceso">#REF!</definedName>
    <definedName name="_xlnm.Print_Area" localSheetId="13">'11-Comisión Jur.Civil'!#REF!</definedName>
    <definedName name="_xlnm.Print_Area" localSheetId="19">'17-Justicia Restaurativa'!$B$1:$G$31</definedName>
    <definedName name="_xlnm.Print_Area" localSheetId="8">'6-Comisión GICA'!$A$1:$G$29</definedName>
    <definedName name="_xlnm.Print_Area" localSheetId="10">'8-Com. Jur.Laboral'!#REF!</definedName>
    <definedName name="_xlnm.Print_Area" localSheetId="2">'P-SUBPARTIDA 2018'!$A$2:$AB$51</definedName>
    <definedName name="_xlnm.Print_Area" localSheetId="0">'RESUMEN 2017'!$A$2:$E$25</definedName>
    <definedName name="Excel_BuiltIn__FilterDatabase_1" localSheetId="14">#REF!</definedName>
    <definedName name="Excel_BuiltIn__FilterDatabase_1" localSheetId="16">#REF!</definedName>
    <definedName name="Excel_BuiltIn__FilterDatabase_1" localSheetId="8">#REF!</definedName>
    <definedName name="Excel_BuiltIn__FilterDatabase_1" localSheetId="2">#REF!</definedName>
    <definedName name="Excel_BuiltIn__FilterDatabase_1">#REF!</definedName>
    <definedName name="Excel_BuiltIn__FilterDatabase_3">'[4]C3'!#REF!</definedName>
    <definedName name="Excel_BuiltIn__FilterDatabase_4">'[4]C4'!#REF!</definedName>
    <definedName name="Excel_BuiltIn_Print_Titles" localSheetId="14">'[8]Detalle del gasto 2015'!#REF!</definedName>
    <definedName name="Excel_BuiltIn_Print_Titles" localSheetId="16">'[12]Detalle del gasto 2015'!#REF!</definedName>
    <definedName name="Excel_BuiltIn_Print_Titles" localSheetId="8">'[8]Detalle del gasto 2015'!#REF!</definedName>
    <definedName name="Excel_BuiltIn_Print_Titles" localSheetId="2">'[10]Detalle del gasto 2015'!#REF!</definedName>
    <definedName name="Excel_BuiltIn_Print_Titles">'[5]Detalle del gasto 2015'!#REF!</definedName>
    <definedName name="FOFO1" localSheetId="14">#REF!</definedName>
    <definedName name="FOFO1" localSheetId="16">#REF!</definedName>
    <definedName name="FOFO1" localSheetId="8">#REF!</definedName>
    <definedName name="FOFO1" localSheetId="9">#REF!</definedName>
    <definedName name="FOFO1" localSheetId="11">#REF!</definedName>
    <definedName name="FOFO1" localSheetId="2">#REF!</definedName>
    <definedName name="FOFO1" localSheetId="0">#REF!</definedName>
    <definedName name="FOFO1">#REF!</definedName>
    <definedName name="GICA">#REF!</definedName>
    <definedName name="NUEVA">'[10]Detalle del gasto 2015'!#REF!</definedName>
    <definedName name="Presu" localSheetId="14">#REF!</definedName>
    <definedName name="Presu" localSheetId="16">#REF!</definedName>
    <definedName name="Presu" localSheetId="8">#REF!</definedName>
    <definedName name="Presu" localSheetId="2">#REF!</definedName>
    <definedName name="Presu">#REF!</definedName>
    <definedName name="QA">#REF!</definedName>
    <definedName name="s">#REF!</definedName>
    <definedName name="_xlnm.Print_Titles" localSheetId="2">'P-SUBPARTIDA 2018'!$A:$C</definedName>
    <definedName name="ZZZZZ">#REF!</definedName>
  </definedNames>
  <calcPr fullCalcOnLoad="1"/>
</workbook>
</file>

<file path=xl/comments10.xml><?xml version="1.0" encoding="utf-8"?>
<comments xmlns="http://schemas.openxmlformats.org/spreadsheetml/2006/main">
  <authors>
    <author>amurillob</author>
  </authors>
  <commentList>
    <comment ref="G9" authorId="0">
      <text>
        <r>
          <rPr>
            <sz val="11"/>
            <rFont val="Arial"/>
            <family val="2"/>
          </rPr>
          <t xml:space="preserve">1. El anteproyecto de presupuesto de la </t>
        </r>
        <r>
          <rPr>
            <b/>
            <sz val="11"/>
            <rFont val="Arial"/>
            <family val="2"/>
          </rPr>
          <t xml:space="preserve">Comisión de Relaciones Laborales </t>
        </r>
        <r>
          <rPr>
            <sz val="11"/>
            <rFont val="Arial"/>
            <family val="2"/>
          </rPr>
          <t>para el 2018 es de ¢555,136, cifra que representa un decrecimiento del -53,03% en relación con el monto aprobado para el 2017. 
2. Conforme las Directrices Técnicas para Elaborar la Programación Anual de Objetivos y Metas (PAOM) y Formulación del Anteproyecto de Presupuesto 2018, aprobadas por el Consejo Superior en la sesión Nº 107-16 del 29 de noviembre de 2016, artículo LXIX, en coordinación con</t>
        </r>
        <r>
          <rPr>
            <b/>
            <sz val="11"/>
            <rFont val="Arial"/>
            <family val="2"/>
          </rPr>
          <t xml:space="preserve"> Lic. Antonio Darcia Carranza,</t>
        </r>
        <r>
          <rPr>
            <sz val="11"/>
            <rFont val="Arial"/>
            <family val="2"/>
          </rPr>
          <t xml:space="preserve"> se realizaron rebajos por un total de</t>
        </r>
        <r>
          <rPr>
            <b/>
            <sz val="11"/>
            <rFont val="Arial"/>
            <family val="2"/>
          </rPr>
          <t xml:space="preserve"> ¢697.723</t>
        </r>
        <r>
          <rPr>
            <sz val="11"/>
            <rFont val="Arial"/>
            <family val="2"/>
          </rPr>
          <t xml:space="preserve">, tal como se aprecia a continuación:
</t>
        </r>
        <r>
          <rPr>
            <b/>
            <sz val="11"/>
            <rFont val="Arial"/>
            <family val="2"/>
          </rPr>
          <t xml:space="preserve"> Subpartida      Descripción                                      Monto del Rebajo</t>
        </r>
        <r>
          <rPr>
            <sz val="11"/>
            <rFont val="Arial"/>
            <family val="2"/>
          </rPr>
          <t xml:space="preserve">
     10303           Impresión, Encuadernación y Otros              ¢  53,000
     10502           Viáticos Dentro del País                              ¢ 265,510
     10406           Servicios Generales                                    ¢ 169,600
     20203           Alimentos y bebidas                                    ¢    3.490 
     29901           Útiles de Oficina y de Cómputo                     ¢ 203,948
     29903           Productos de Papel, Cartón e Impresos         ¢    2,175
Por otra parte, el Lic. Darcia Carranza solicita al Consejo Superior  aumentar los recursos solicitados en la siguiente subpartida:
 </t>
        </r>
        <r>
          <rPr>
            <b/>
            <sz val="11"/>
            <rFont val="Arial"/>
            <family val="2"/>
          </rPr>
          <t>Subpartida      Descripción                                      Monto del Aumento</t>
        </r>
        <r>
          <rPr>
            <sz val="11"/>
            <rFont val="Arial"/>
            <family val="2"/>
          </rPr>
          <t xml:space="preserve">
     20203          Alimentos y Bebidas                                       ¢ 138.327
Estos recursos se solicitan para reforzar la Subpartida, ya que los recursos que se han formulado en años  anteriores no son suficientes para atender las reuniones programadas por la Comisión semanalmente, obligando a tener que realizar modificaciones.
De incorporarse este monto (¢138.327), el presupuesto de la Comisión de Relaciones Laborales para el 2018 ascendería a ¢693.463, mostrando aún un decrecimiento, en este caso del 41.33%, en comparación con los recursos solicitados para el 2017. </t>
        </r>
      </text>
    </comment>
    <comment ref="G14" authorId="0">
      <text>
        <r>
          <rPr>
            <b/>
            <sz val="9"/>
            <rFont val="Tahoma"/>
            <family val="2"/>
          </rPr>
          <t>No se requieren</t>
        </r>
        <r>
          <rPr>
            <sz val="9"/>
            <rFont val="Tahoma"/>
            <family val="2"/>
          </rPr>
          <t xml:space="preserve">
</t>
        </r>
      </text>
    </comment>
    <comment ref="G17" authorId="0">
      <text>
        <r>
          <rPr>
            <b/>
            <sz val="9"/>
            <rFont val="Tahoma"/>
            <family val="2"/>
          </rPr>
          <t>No se requieren</t>
        </r>
        <r>
          <rPr>
            <sz val="9"/>
            <rFont val="Tahoma"/>
            <family val="2"/>
          </rPr>
          <t xml:space="preserve">
</t>
        </r>
      </text>
    </comment>
    <comment ref="G20" authorId="0">
      <text>
        <r>
          <rPr>
            <sz val="9"/>
            <rFont val="Tahoma"/>
            <family val="2"/>
          </rPr>
          <t xml:space="preserve">Estos recursos se requieren para el pago de los parqueos de los vehículos  de los miembros de la Comisión que asisten a las reuniones semanales. 
</t>
        </r>
      </text>
    </comment>
    <comment ref="G26" authorId="0">
      <text>
        <r>
          <rPr>
            <sz val="9"/>
            <rFont val="Tahoma"/>
            <family val="2"/>
          </rPr>
          <t xml:space="preserve">Estos recursos se requieren para atender a los miembros de la Comisión que asisten a las reuniones semanales.
</t>
        </r>
      </text>
    </comment>
    <comment ref="G29" authorId="0">
      <text>
        <r>
          <rPr>
            <b/>
            <sz val="9"/>
            <rFont val="Tahoma"/>
            <family val="2"/>
          </rPr>
          <t xml:space="preserve">No se requieren </t>
        </r>
        <r>
          <rPr>
            <sz val="9"/>
            <rFont val="Tahoma"/>
            <family val="2"/>
          </rPr>
          <t xml:space="preserve">
</t>
        </r>
      </text>
    </comment>
    <comment ref="G31" authorId="0">
      <text>
        <r>
          <rPr>
            <sz val="9"/>
            <rFont val="Tahoma"/>
            <family val="2"/>
          </rPr>
          <t>Para la compra de platos, vasos, cucharas y servilletas, entre otros, para atender las reuniones programadas de la Comisión.</t>
        </r>
      </text>
    </comment>
  </commentList>
</comments>
</file>

<file path=xl/comments11.xml><?xml version="1.0" encoding="utf-8"?>
<comments xmlns="http://schemas.openxmlformats.org/spreadsheetml/2006/main">
  <authors>
    <author>Autor</author>
  </authors>
  <commentList>
    <comment ref="G9" authorId="0">
      <text>
        <r>
          <rPr>
            <b/>
            <sz val="11"/>
            <rFont val="Arial"/>
            <family val="2"/>
          </rPr>
          <t>1.</t>
        </r>
        <r>
          <rPr>
            <sz val="11"/>
            <rFont val="Arial"/>
            <family val="2"/>
          </rPr>
          <t xml:space="preserve">  El presupuesto total aprobado a la Comisión de la Jurisdicción Laboral para el 2017 fue de ¢1.699.846.
</t>
        </r>
        <r>
          <rPr>
            <b/>
            <sz val="11"/>
            <rFont val="Arial"/>
            <family val="2"/>
          </rPr>
          <t>2.</t>
        </r>
        <r>
          <rPr>
            <sz val="11"/>
            <rFont val="Arial"/>
            <family val="2"/>
          </rPr>
          <t xml:space="preserve">  El anteproyecto de presupuesto de la Comisión de la Jurisdicción Laboral para el 2018 es de ¢1.685.824, cifra que representa un decrecimiento del -0,8% en relación con el monto aprobado para el 2017, porcentaje que en términos absolutos significa una disminución de -¢14.022.
</t>
        </r>
        <r>
          <rPr>
            <sz val="10"/>
            <rFont val="Tahoma"/>
            <family val="2"/>
          </rPr>
          <t xml:space="preserve">
</t>
        </r>
      </text>
    </comment>
  </commentList>
</comments>
</file>

<file path=xl/comments12.xml><?xml version="1.0" encoding="utf-8"?>
<comments xmlns="http://schemas.openxmlformats.org/spreadsheetml/2006/main">
  <authors>
    <author>svalerio</author>
    <author>amurillob</author>
  </authors>
  <commentList>
    <comment ref="H9" authorId="0">
      <text>
        <r>
          <rPr>
            <sz val="11"/>
            <rFont val="Arial"/>
            <family val="2"/>
          </rPr>
          <t xml:space="preserve">1. El anteproyecto de presupuesto del </t>
        </r>
        <r>
          <rPr>
            <b/>
            <sz val="11"/>
            <rFont val="Arial"/>
            <family val="2"/>
          </rPr>
          <t>Consejo de Personal</t>
        </r>
        <r>
          <rPr>
            <sz val="11"/>
            <rFont val="Arial"/>
            <family val="2"/>
          </rPr>
          <t xml:space="preserve">  para el </t>
        </r>
        <r>
          <rPr>
            <b/>
            <sz val="11"/>
            <rFont val="Arial"/>
            <family val="2"/>
          </rPr>
          <t xml:space="preserve">2018 </t>
        </r>
        <r>
          <rPr>
            <sz val="11"/>
            <rFont val="Arial"/>
            <family val="2"/>
          </rPr>
          <t>es de ¢2,744.552, cifra que representa un crecimiento del 1.84% en relación con el monto aprobado para el 2017, porcentaje que en términos absolutos significa un crecimiento de ¢49.565.
2.Conforme las Directrices Técnicas para Elaborar la Programación Anual de Objetivos y Metas (PAOM) y Formulación del Anteproyecto de Presupuesto 2018, aprobadas por el Consejo Superior en la sesión Nº 107-16 del 29 de noviembre de 2016, artículo LXIX, en coordinación con el</t>
        </r>
        <r>
          <rPr>
            <b/>
            <sz val="11"/>
            <rFont val="Arial"/>
            <family val="2"/>
          </rPr>
          <t xml:space="preserve"> Lic. Carlos Lizano Alfaro</t>
        </r>
        <r>
          <rPr>
            <sz val="11"/>
            <rFont val="Arial"/>
            <family val="2"/>
          </rPr>
          <t xml:space="preserve">, se realizaron rebajos por un total de ¢112,133, tal como se aprecia a continuación:
</t>
        </r>
        <r>
          <rPr>
            <b/>
            <sz val="11"/>
            <rFont val="Arial"/>
            <family val="2"/>
          </rPr>
          <t xml:space="preserve"> Subpartida         Descripción Subpartida                       Monto del Rebajo</t>
        </r>
        <r>
          <rPr>
            <sz val="11"/>
            <rFont val="Arial"/>
            <family val="2"/>
          </rPr>
          <t xml:space="preserve">
    10303               Impresión, Encuadernación y Otros           ¢18.804
    10701               Actividades de Capacitación                       ¢ 93.329
   </t>
        </r>
      </text>
    </comment>
    <comment ref="H14" authorId="1">
      <text>
        <r>
          <rPr>
            <sz val="9"/>
            <rFont val="Tahoma"/>
            <family val="2"/>
          </rPr>
          <t xml:space="preserve">Estos recursos se requieren para crear  diseños y afiches  necesarios para la divulgación de la Política de Rectora de Gestión Humana. </t>
        </r>
      </text>
    </comment>
    <comment ref="H16" authorId="1">
      <text>
        <r>
          <rPr>
            <sz val="9"/>
            <rFont val="Tahoma"/>
            <family val="2"/>
          </rPr>
          <t xml:space="preserve">Para el pago del transporte, alimentación y hospedaje   del personal del Consejo de Personal, a diferentes zonas del país, para conocer y atender asuntos propios de su competencia.
</t>
        </r>
      </text>
    </comment>
    <comment ref="H20" authorId="1">
      <text>
        <r>
          <rPr>
            <sz val="9"/>
            <rFont val="Tahoma"/>
            <family val="2"/>
          </rPr>
          <t xml:space="preserve">Recursos requeridos para realizar actividades de capacitación sobre las diferentes temas y áreas de especialidad de la Gestión Humana, dirigidas a los integrantes del Consejo.
</t>
        </r>
      </text>
    </comment>
  </commentList>
</comments>
</file>

<file path=xl/comments13.xml><?xml version="1.0" encoding="utf-8"?>
<comments xmlns="http://schemas.openxmlformats.org/spreadsheetml/2006/main">
  <authors>
    <author>svalerio</author>
    <author>amurillob</author>
  </authors>
  <commentList>
    <comment ref="G9" authorId="0">
      <text>
        <r>
          <rPr>
            <sz val="11"/>
            <rFont val="Arial"/>
            <family val="2"/>
          </rPr>
          <t xml:space="preserve">1.  El Anteproyecto de Presupuesto de la </t>
        </r>
        <r>
          <rPr>
            <b/>
            <sz val="11"/>
            <rFont val="Arial"/>
            <family val="2"/>
          </rPr>
          <t>Comisión de Salud Ocupaciona</t>
        </r>
        <r>
          <rPr>
            <sz val="11"/>
            <rFont val="Arial"/>
            <family val="2"/>
          </rPr>
          <t xml:space="preserve">l para el </t>
        </r>
        <r>
          <rPr>
            <b/>
            <sz val="11"/>
            <rFont val="Arial"/>
            <family val="2"/>
          </rPr>
          <t>2018</t>
        </r>
        <r>
          <rPr>
            <sz val="11"/>
            <rFont val="Arial"/>
            <family val="2"/>
          </rPr>
          <t xml:space="preserve">, es de  ¢2.770.768, cifra que representa un crecimiento del 6% en relación con el monto aprobado para el 2017, porcentaje que en términos absolutos significa un aumento de  ¢156.835.
2. En acatamiento a las  Directrices Técnicas para Elaborar la Programación Anual de Objetivos y Metas (PAOM) y Formulación del Anteproyecto de Presupuesto 2018, aprobadas por el Consejo Superior en la sesión Nº 107-16 del 29 de noviembre de 2016, artículo LXIX, no fue necesario realizar ningún ajuste al monto solicitado por está Comisión.  </t>
        </r>
      </text>
    </comment>
    <comment ref="G13" authorId="1">
      <text>
        <r>
          <rPr>
            <sz val="9"/>
            <rFont val="Tahoma"/>
            <family val="2"/>
          </rPr>
          <t xml:space="preserve">Estos recursos se requieren para confeccionar afiches, comunicados, volantes, despegables, entre otros, para  promover el Modelo y  Programa de Salud Ocupacional a nivel institucional.  </t>
        </r>
      </text>
    </comment>
    <comment ref="G16" authorId="0">
      <text>
        <r>
          <rPr>
            <sz val="9"/>
            <rFont val="Tahoma"/>
            <family val="2"/>
          </rPr>
          <t xml:space="preserve">Para el pago del transporte, alimentación y hospedaje del personal  de la Comisión y Subcomisiones que participan en las capacitaciones en materia de salud ocupacional.      </t>
        </r>
      </text>
    </comment>
  </commentList>
</comments>
</file>

<file path=xl/comments14.xml><?xml version="1.0" encoding="utf-8"?>
<comments xmlns="http://schemas.openxmlformats.org/spreadsheetml/2006/main">
  <authors>
    <author>Autor</author>
  </authors>
  <commentList>
    <comment ref="G9" authorId="0">
      <text>
        <r>
          <rPr>
            <b/>
            <sz val="11"/>
            <rFont val="Arial"/>
            <family val="2"/>
          </rPr>
          <t>1.</t>
        </r>
        <r>
          <rPr>
            <sz val="11"/>
            <rFont val="Arial"/>
            <family val="2"/>
          </rPr>
          <t xml:space="preserve">  El presupuesto total aprobado a la Comisión de la Jurisdicción Civil para el 2017 fue de ¢2.514.161.
</t>
        </r>
        <r>
          <rPr>
            <b/>
            <sz val="11"/>
            <rFont val="Arial"/>
            <family val="2"/>
          </rPr>
          <t>2.</t>
        </r>
        <r>
          <rPr>
            <sz val="11"/>
            <rFont val="Arial"/>
            <family val="2"/>
          </rPr>
          <t xml:space="preserve">  El anteproyecto de presupuesto de la Comisión de la Jurisdicción Civil para el 2018 es de ¢2.593.262, cifra que representa un crecimiento del 3,1% en relación con el monto aprobado para el 2017, porcentaje que en términos absolutos significa un aumento de ¢79.101.
</t>
        </r>
        <r>
          <rPr>
            <sz val="11"/>
            <rFont val="Arial"/>
            <family val="2"/>
          </rPr>
          <t xml:space="preserve">
</t>
        </r>
      </text>
    </comment>
  </commentList>
</comments>
</file>

<file path=xl/comments15.xml><?xml version="1.0" encoding="utf-8"?>
<comments xmlns="http://schemas.openxmlformats.org/spreadsheetml/2006/main">
  <authors>
    <author>Autor</author>
  </authors>
  <commentList>
    <comment ref="G9" authorId="0">
      <text>
        <r>
          <rPr>
            <b/>
            <sz val="11"/>
            <rFont val="Arial"/>
            <family val="2"/>
          </rPr>
          <t>1.</t>
        </r>
        <r>
          <rPr>
            <sz val="11"/>
            <rFont val="Arial"/>
            <family val="2"/>
          </rPr>
          <t xml:space="preserve">  El presupuesto total aprobado a la Comisión de Acceso a la Justicia para el 2017 fue de ¢1.870.988.
</t>
        </r>
        <r>
          <rPr>
            <b/>
            <sz val="11"/>
            <rFont val="Arial"/>
            <family val="2"/>
          </rPr>
          <t>2.</t>
        </r>
        <r>
          <rPr>
            <sz val="11"/>
            <rFont val="Arial"/>
            <family val="2"/>
          </rPr>
          <t xml:space="preserve">  El anteproyecto de presupuesto de la Comisión de Acceso a la Justicia para el 2018 es de ¢1.605.342, cifra que representa un decrecimiento del -14,2% en relación con el monto aprobado para el 2017, porcentaje que en términos absolutos significa una disminución de ¢265.646.
</t>
        </r>
      </text>
    </comment>
  </commentList>
</comments>
</file>

<file path=xl/comments16.xml><?xml version="1.0" encoding="utf-8"?>
<comments xmlns="http://schemas.openxmlformats.org/spreadsheetml/2006/main">
  <authors>
    <author>vguadamuz</author>
  </authors>
  <commentList>
    <comment ref="H9" authorId="0">
      <text>
        <r>
          <rPr>
            <sz val="11"/>
            <rFont val="Arial"/>
            <family val="2"/>
          </rPr>
          <t xml:space="preserve">1. El presupuesto total aprobado al </t>
        </r>
        <r>
          <rPr>
            <b/>
            <sz val="11"/>
            <rFont val="Arial"/>
            <family val="2"/>
          </rPr>
          <t xml:space="preserve">Programa Hacia Cero Papel </t>
        </r>
        <r>
          <rPr>
            <sz val="11"/>
            <rFont val="Arial"/>
            <family val="2"/>
          </rPr>
          <t xml:space="preserve">para el 2017 fue de ¢2.160.141.
2. El anteproyecto de presupuesto del Programa Hacia Cero Papel para el 2018 es de ¢2.159.909 cifra que no representa crecimiento en relación con el monto aprobado para el 2017.
</t>
        </r>
      </text>
    </comment>
  </commentList>
</comments>
</file>

<file path=xl/comments17.xml><?xml version="1.0" encoding="utf-8"?>
<comments xmlns="http://schemas.openxmlformats.org/spreadsheetml/2006/main">
  <authors>
    <author>vguadamuz</author>
  </authors>
  <commentList>
    <comment ref="G9" authorId="0">
      <text>
        <r>
          <rPr>
            <sz val="11"/>
            <rFont val="Arial"/>
            <family val="2"/>
          </rPr>
          <t xml:space="preserve">1. El anteproyecto de presupuesto de la Comisión de la Jurisdicción Agrario y Agroambiental  para el 2018 es de  ¢2.052.035 cifra que representa un crecimiento del 1.2% en relación con el monto aprobado para el 2017, porcentaje que en términos absolutos significa un aumento de ¢24.243.
</t>
        </r>
      </text>
    </comment>
  </commentList>
</comments>
</file>

<file path=xl/comments18.xml><?xml version="1.0" encoding="utf-8"?>
<comments xmlns="http://schemas.openxmlformats.org/spreadsheetml/2006/main">
  <authors>
    <author>vguadamuz</author>
  </authors>
  <commentList>
    <comment ref="G11" authorId="0">
      <text>
        <r>
          <rPr>
            <sz val="10"/>
            <rFont val="Tahoma"/>
            <family val="2"/>
          </rPr>
          <t xml:space="preserve">1. El anteproyecto de presupuesto de la Comisión de Gestión Ambiental Institucional para el 2018 es de  ¢2.155.924, cifra que representa un crecimiento del 1.9% en relación con el monto aprobado para el 2017, porcentaje que en términos absolutos significa un aumento de ¢39.447
2. Conforme las Directrices Técnicas para Elaborar la Programación Anual de Objetivos y Metas (PAOM) y Formulación del Anteproyecto de Presupuesto 2018, aprobadas por el Consejo Superior en la sesión 107-2015 del 29 de noviembre 2016, artículo LXIX, en coordinación con </t>
        </r>
        <r>
          <rPr>
            <b/>
            <sz val="10"/>
            <rFont val="Tahoma"/>
            <family val="2"/>
          </rPr>
          <t>Eugenio Solis Rodríguez, Gestor Ambiental</t>
        </r>
        <r>
          <rPr>
            <sz val="10"/>
            <rFont val="Tahoma"/>
            <family val="2"/>
          </rPr>
          <t xml:space="preserve">, se realizaron rebajos por un total de ¢87.539, tal como se aprecia a continuación:
</t>
        </r>
        <r>
          <rPr>
            <b/>
            <sz val="10"/>
            <rFont val="Tahoma"/>
            <family val="2"/>
          </rPr>
          <t>Código     Subpartida Descripción                    Subpartida Monto del Rebajo</t>
        </r>
        <r>
          <rPr>
            <sz val="10"/>
            <rFont val="Tahoma"/>
            <family val="2"/>
          </rPr>
          <t xml:space="preserve">
10701       Capacitación                                            ¢ 78.681
10702       Actividades Protocolarias y Sociales          ¢   8.858
</t>
        </r>
      </text>
    </comment>
  </commentList>
</comments>
</file>

<file path=xl/comments19.xml><?xml version="1.0" encoding="utf-8"?>
<comments xmlns="http://schemas.openxmlformats.org/spreadsheetml/2006/main">
  <authors>
    <author>svalerio</author>
    <author>amurillob</author>
  </authors>
  <commentList>
    <comment ref="G9" authorId="0">
      <text>
        <r>
          <rPr>
            <sz val="11"/>
            <rFont val="Arial"/>
            <family val="2"/>
          </rPr>
          <t xml:space="preserve">1. El anteproyecto de presupuesto de la </t>
        </r>
        <r>
          <rPr>
            <b/>
            <sz val="11"/>
            <rFont val="Arial"/>
            <family val="2"/>
          </rPr>
          <t>Comisión Interinstitucional de Tránsito</t>
        </r>
        <r>
          <rPr>
            <sz val="11"/>
            <rFont val="Arial"/>
            <family val="2"/>
          </rPr>
          <t xml:space="preserve"> para el </t>
        </r>
        <r>
          <rPr>
            <b/>
            <sz val="11"/>
            <rFont val="Arial"/>
            <family val="2"/>
          </rPr>
          <t>2018</t>
        </r>
        <r>
          <rPr>
            <sz val="11"/>
            <rFont val="Arial"/>
            <family val="2"/>
          </rPr>
          <t xml:space="preserve"> es de ¢2.223.444, cifra que representa un crecimiento del -0,35% en relación con el monto aprobado para el 2017, porcentaje que en términos absolutos significa un decrecimiento  de ¢7,874.
2. Conforme las Directrices Técnicas para Elaborar la Programación Anual de Objetivos y Metas (PAOM) y Formulación del Anteproyecto de Presupuesto 2018, aprobadas por el Consejo Superior en la sesión Nº 10107-16 del 29 de noviembre de 2016, artículo LXIX, en coordinación con </t>
        </r>
        <r>
          <rPr>
            <b/>
            <sz val="11"/>
            <rFont val="Arial"/>
            <family val="2"/>
          </rPr>
          <t>Lic. Minor Mendoza Cascante,</t>
        </r>
        <r>
          <rPr>
            <sz val="11"/>
            <rFont val="Arial"/>
            <family val="2"/>
          </rPr>
          <t xml:space="preserve"> se realizaron rebajos por un total de ¢92.969, tal como se aprecia a continuación:
</t>
        </r>
        <r>
          <rPr>
            <b/>
            <sz val="11"/>
            <rFont val="Arial"/>
            <family val="2"/>
          </rPr>
          <t>Subpartida      Descripción Subpartida                         Monto del Rebajo</t>
        </r>
        <r>
          <rPr>
            <sz val="11"/>
            <rFont val="Arial"/>
            <family val="2"/>
          </rPr>
          <t xml:space="preserve">
10303               Impresión, Encuadernación y Otros             ¢   9.000
10701               Actividades de Capacitación                         ¢ 70.778
20203               Alimentos y Bebidas                                      ¢ 11.991
29903               Productos de Papel, Cartón e Impresos       ¢   1.200
</t>
        </r>
      </text>
    </comment>
    <comment ref="G14" authorId="1">
      <text>
        <r>
          <rPr>
            <sz val="10"/>
            <rFont val="Tahoma"/>
            <family val="2"/>
          </rPr>
          <t>Recursos requeridos para realizar publicaciones diversas relacionadas con el tema de la materia de tránsito.</t>
        </r>
      </text>
    </comment>
    <comment ref="G16" authorId="1">
      <text>
        <r>
          <rPr>
            <sz val="10"/>
            <rFont val="Tahoma"/>
            <family val="2"/>
          </rPr>
          <t>Montos solicitados para cubrir los gastos de transporte, alimentación y hospedaje de los miembros de la Comisión, cuando se encuentren realizando actividades propias de la misma, fuera de la sede judicial.</t>
        </r>
        <r>
          <rPr>
            <sz val="9"/>
            <rFont val="Tahoma"/>
            <family val="2"/>
          </rPr>
          <t xml:space="preserve">
</t>
        </r>
      </text>
    </comment>
    <comment ref="G20" authorId="1">
      <text>
        <r>
          <rPr>
            <sz val="10"/>
            <rFont val="Tahoma"/>
            <family val="2"/>
          </rPr>
          <t xml:space="preserve">Para cubrir los gastos de capacitación para juezas, jueces y personal de apoyo en materia de tránsito a fin de agilizar y uniformar criterios en los procesos de tránsito. </t>
        </r>
      </text>
    </comment>
    <comment ref="G26" authorId="1">
      <text>
        <r>
          <rPr>
            <sz val="10"/>
            <rFont val="Tahoma"/>
            <family val="2"/>
          </rPr>
          <t xml:space="preserve">Estos recursos serán utilizados para las sesiones de trabajo programadas mensualmente, en el cual participan jueces y juezas y funcionarios y funcionarias de las instituciones involucradas en el proceso de tránsito tales como COSEVI, MOPT. involucradas en el proceso de tránsito tales como COSEVI, MOPT, entre otros. </t>
        </r>
        <r>
          <rPr>
            <sz val="9"/>
            <rFont val="Tahoma"/>
            <family val="2"/>
          </rPr>
          <t xml:space="preserve">
</t>
        </r>
      </text>
    </comment>
    <comment ref="G30" authorId="1">
      <text>
        <r>
          <rPr>
            <sz val="10"/>
            <rFont val="Tahoma"/>
            <family val="2"/>
          </rPr>
          <t xml:space="preserve">Lo solicitado es para cubrir las erogaciones de impresión, requerimiento de papel a utilizar en las diversas actividades y labor cotidiana de la Comisión.
</t>
        </r>
        <r>
          <rPr>
            <sz val="9"/>
            <rFont val="Tahoma"/>
            <family val="2"/>
          </rPr>
          <t xml:space="preserve">
</t>
        </r>
      </text>
    </comment>
    <comment ref="G31" authorId="1">
      <text>
        <r>
          <rPr>
            <sz val="10"/>
            <rFont val="Tahoma"/>
            <family val="2"/>
          </rPr>
          <t>Recursos se requieren para confeccionar sticker con información básica sobre la  coordinación del proceso de tránsito, para ser entregado a las áreas de coordinación de los despachos judiciales del país.</t>
        </r>
      </text>
    </comment>
  </commentList>
</comments>
</file>

<file path=xl/comments20.xml><?xml version="1.0" encoding="utf-8"?>
<comments xmlns="http://schemas.openxmlformats.org/spreadsheetml/2006/main">
  <authors>
    <author>vguadamuz</author>
  </authors>
  <commentList>
    <comment ref="G10" authorId="0">
      <text>
        <r>
          <rPr>
            <sz val="11"/>
            <rFont val="Arial"/>
            <family val="2"/>
          </rPr>
          <t xml:space="preserve">1. El anteproyecto de presupuesto del Programa de Justicia Restaurativa para el 2018 es de  </t>
        </r>
        <r>
          <rPr>
            <b/>
            <sz val="11"/>
            <rFont val="Arial"/>
            <family val="2"/>
          </rPr>
          <t>¢1.651.552</t>
        </r>
        <r>
          <rPr>
            <sz val="11"/>
            <rFont val="Arial"/>
            <family val="2"/>
          </rPr>
          <t xml:space="preserve">, cifra que representa un decrecimiento del menos 5.3% en relación con el monto aprobado para el 2017, porcentaje que en términos absolutos significa una reduccion de ¢92.648.
2. Conforme las Directrices Técnicas para Elaborar la Programación Anual de Objetivos y Metas (PAOM) y Formulación del Anteproyecto de Presupuesto 2018, aprobadas por el Consejo Superior en la sesión 107-2016 del 29 de noviembre 2016, artículo LXIX,  se realizaron rebajos por un total de ¢197.299, tal como se aprecia a continuación:
</t>
        </r>
        <r>
          <rPr>
            <b/>
            <sz val="11"/>
            <rFont val="Arial"/>
            <family val="2"/>
          </rPr>
          <t>Código    Descripción Subpartida                     Monto del Rebajo</t>
        </r>
        <r>
          <rPr>
            <sz val="11"/>
            <rFont val="Arial"/>
            <family val="2"/>
          </rPr>
          <t xml:space="preserve">
10306       Com.y Gast.p/Serv.Financ.y Com.               ¢158.512
10701       Capacitación                                                 ¢ 32.760
20203        Alimentos y bebidas                                    ¢   6.027
Es importante indicar que se consultó a los encargados del Programa de Justicia Restaurativa sobre la solicitud en la subpartida 29903 "Productos de papel, cartón e impresos" y manifestestaron que se utilizarán para la compra de materiales que el Programa de Justicia Restaurativa requiere para el funcionamiento normal durante el año.
Por otra parte y con carácter adicional se solicitan ¢158.512 que inicialmente se habian formulado en la subpartida 10306, pero que al consultar al Ministerio se confirmó que estos recursos deben formularse en la subpartida 10701 Capacitación, ya que serán destinados para atender las reuniones y capacitaciones  en materia Penal de Adultos y Penal Juvenil.  
De incorporarse el monto solicitado, el presupuesto del Programa para el 2018 ascendería a ¢1.810.064, para un crecimiento porcentual del 3.8%.  
</t>
        </r>
      </text>
    </comment>
  </commentList>
</comments>
</file>

<file path=xl/comments21.xml><?xml version="1.0" encoding="utf-8"?>
<comments xmlns="http://schemas.openxmlformats.org/spreadsheetml/2006/main">
  <authors>
    <author>Autor</author>
  </authors>
  <commentList>
    <comment ref="G10" authorId="0">
      <text>
        <r>
          <rPr>
            <b/>
            <sz val="11"/>
            <rFont val="Tahoma"/>
            <family val="2"/>
          </rPr>
          <t>1.</t>
        </r>
        <r>
          <rPr>
            <sz val="11"/>
            <rFont val="Tahoma"/>
            <family val="2"/>
          </rPr>
          <t xml:space="preserve">  El presupuesto total aprobado a la Comisión de Asuntos Penales para el 2017 fue de ¢2.300.000.
</t>
        </r>
        <r>
          <rPr>
            <b/>
            <sz val="11"/>
            <rFont val="Tahoma"/>
            <family val="2"/>
          </rPr>
          <t>2.</t>
        </r>
        <r>
          <rPr>
            <sz val="11"/>
            <rFont val="Tahoma"/>
            <family val="2"/>
          </rPr>
          <t xml:space="preserve">  El anteproyecto de presupuesto de la Comisión de Asuntos Penales para el 2018 es de ¢1.788.963, cifra que representa un decrecimiento del -22,2% en relación con el monto aprobado para el 2017, porcentaje que en términos absolutos significa una disminución de ¢511.037.
</t>
        </r>
        <r>
          <rPr>
            <sz val="11"/>
            <rFont val="Tahoma"/>
            <family val="2"/>
          </rPr>
          <t xml:space="preserve">
</t>
        </r>
      </text>
    </comment>
  </commentList>
</comments>
</file>

<file path=xl/comments22.xml><?xml version="1.0" encoding="utf-8"?>
<comments xmlns="http://schemas.openxmlformats.org/spreadsheetml/2006/main">
  <authors>
    <author>vguadamuz</author>
  </authors>
  <commentList>
    <comment ref="F9" authorId="0">
      <text>
        <r>
          <rPr>
            <sz val="11"/>
            <rFont val="Arial"/>
            <family val="2"/>
          </rPr>
          <t xml:space="preserve">1.  Para este período la Comisión Contra el Hostigamiento Sexual solicita recursos por primera vez por la suma de </t>
        </r>
        <r>
          <rPr>
            <b/>
            <sz val="11"/>
            <rFont val="Arial"/>
            <family val="2"/>
          </rPr>
          <t>¢2.463.000</t>
        </r>
        <r>
          <rPr>
            <sz val="11"/>
            <rFont val="Arial"/>
            <family val="2"/>
          </rPr>
          <t xml:space="preserve">, justificando los requerimientos de la siguiente forma:
</t>
        </r>
        <r>
          <rPr>
            <b/>
            <sz val="11"/>
            <rFont val="Arial"/>
            <family val="2"/>
          </rPr>
          <t xml:space="preserve">
Subpartida 10502 "Viáticos dentro del país":</t>
        </r>
        <r>
          <rPr>
            <sz val="11"/>
            <rFont val="Arial"/>
            <family val="2"/>
          </rPr>
          <t xml:space="preserve"> 
La totalidad de los recursos son para sufragar los gastos de alimentación y hospedaje de los miembros de la comisión cuando realicen las diferentes giras  programas  a nivel nacional para atender el tema de Hostigamiento Sexual.  
</t>
        </r>
        <r>
          <rPr>
            <b/>
            <sz val="11"/>
            <rFont val="Arial"/>
            <family val="2"/>
          </rPr>
          <t xml:space="preserve">
Subpartida 10701 "Actividades de Capacitación":</t>
        </r>
        <r>
          <rPr>
            <sz val="11"/>
            <rFont val="Arial"/>
            <family val="2"/>
          </rPr>
          <t xml:space="preserve">
Con los recursos de esta subpartida se utilizarán para llevar a cabo la capacitación del “Día contra el Hostigamiento Sexual en el Poder Judicial", además, de la contratación de refrigerios y elaboración de afiches, broshurs, banners, manitas, separadores de libros, libretas de notas, políticas y reglamento de hostigamiento para las actividades o aprendizajes que realiza la Comisión de Hostigamiento Sexual durante el año.
</t>
        </r>
        <r>
          <rPr>
            <b/>
            <sz val="11"/>
            <rFont val="Arial"/>
            <family val="2"/>
          </rPr>
          <t xml:space="preserve">Subpartida 20203: "Alimentos y Bebidas":
</t>
        </r>
        <r>
          <rPr>
            <sz val="11"/>
            <rFont val="Arial"/>
            <family val="2"/>
          </rPr>
          <t xml:space="preserve">Suma requerida para atender los gastos de café y bocadillos durante las sesiones de Comisión que se realizan una vez al mes.
</t>
        </r>
      </text>
    </comment>
  </commentList>
</comments>
</file>

<file path=xl/comments4.xml><?xml version="1.0" encoding="utf-8"?>
<comments xmlns="http://schemas.openxmlformats.org/spreadsheetml/2006/main">
  <authors>
    <author>emora</author>
  </authors>
  <commentList>
    <comment ref="H10" authorId="0">
      <text>
        <r>
          <rPr>
            <sz val="11"/>
            <rFont val="Arial"/>
            <family val="2"/>
          </rPr>
          <t xml:space="preserve">1. El anteproyecto de presupuesto de la Comisión Permanente para el Seguimiento de la Atención y Prevención de la Violencia Intrafamiliar para el 2018 es de ¢2.301.548, cifra que representa un crecimiento del 2,07% en relación con el monto aprobado para el 2017, porcentaje que en términos absolutos significa un aumento de ¢46.755.
2. Conforme las Directrices Técnicas para Elaborar la Programación Anual de Objetivos y Metas (PAOM) y Formulación del Anteproyecto de Presupuesto 2018, aprobadas por el Consejo Superior en la sesión Nº 107-16 del 29 de noviembre de 2016, artículo LXIX, en coordinación con señora Sandra Agüero Monge, Secretaria encargada de la elaboración del Anteproyecto de Presupuesto y la PAOM de esta Comisión, se realizaron rebajos por un total de ¢98.862, tal como se aprecia a continuación:
</t>
        </r>
        <r>
          <rPr>
            <b/>
            <sz val="11"/>
            <rFont val="Arial"/>
            <family val="2"/>
          </rPr>
          <t xml:space="preserve">Código        Descripción Subpartida                   Monto del Rebajo
</t>
        </r>
        <r>
          <rPr>
            <sz val="11"/>
            <rFont val="Arial"/>
            <family val="2"/>
          </rPr>
          <t xml:space="preserve">
10303     Impresión, encuadernación y otros                ¢ 17.756
10701     Actividades Capacitación                              ¢ 77.554
29903     Productos de papel, cartón e impresos           ¢  3.552
</t>
        </r>
      </text>
    </comment>
  </commentList>
</comments>
</file>

<file path=xl/comments5.xml><?xml version="1.0" encoding="utf-8"?>
<comments xmlns="http://schemas.openxmlformats.org/spreadsheetml/2006/main">
  <authors>
    <author>amurillob</author>
  </authors>
  <commentList>
    <comment ref="G9" authorId="0">
      <text>
        <r>
          <rPr>
            <sz val="11"/>
            <rFont val="Arial"/>
            <family val="2"/>
          </rPr>
          <t xml:space="preserve">1. El anteproyecto de presupuesto de la Comisión de Género para el 2018 es de ¢2.987.502, cifra que representa un crecimiento del 1,97% en relación con el monto aprobado para el 2017, porcentaje que en términos absolutos significa un aumento de ¢57.629.
2. Conforme las Directrices Técnicas para Elaborar la Programación Anual de Objetivos y Metas (PAOM) y Formulación del Anteproyecto de Presupuesto 2018, aprobadas por el Consejo Superior en la sesión Nº 107-16 del 29 de noviembre de 2016, artículo LXIX, en coordinación con la Licda. Laura Sanabria Villalobos, Profesional 2 de la Secretaría Técnica de Género, se realizaron rebajos por un total de ¢118.637, tal como se aprecia a continuación:
</t>
        </r>
        <r>
          <rPr>
            <b/>
            <sz val="11"/>
            <rFont val="Arial"/>
            <family val="2"/>
          </rPr>
          <t xml:space="preserve">Código        Descripción Subpartida                    Monto del Rebajo
</t>
        </r>
        <r>
          <rPr>
            <sz val="11"/>
            <rFont val="Arial"/>
            <family val="2"/>
          </rPr>
          <t xml:space="preserve">
10701          Actividades Capacitación                           ¢ 76.291
20203          Alimentos y Bebidas                                  ¢ 42.346
</t>
        </r>
      </text>
    </comment>
  </commentList>
</comments>
</file>

<file path=xl/comments6.xml><?xml version="1.0" encoding="utf-8"?>
<comments xmlns="http://schemas.openxmlformats.org/spreadsheetml/2006/main">
  <authors>
    <author>Autor</author>
  </authors>
  <commentList>
    <comment ref="G9" authorId="0">
      <text>
        <r>
          <rPr>
            <sz val="11"/>
            <rFont val="Arial"/>
            <family val="2"/>
          </rPr>
          <t xml:space="preserve">1. El anteproyecto de presupuesto de la Comisión de Familia, Niñez y Adolescencia, para el 2018 es de ¢2.179.164, cifra que representa un crecimiento del 2,13% en relación con el monto aprobado para el 2017, porcentaje que en términos absolutos significa un aumento de ¢45.384.
2.   Conforme las Directrices Técnicas para Elaborar la Programación Anual de Objetivos y Metas (PAOM) y Formulación del Anteproyecto de Presupuesto 2018, aprobadas por el Consejo Superior en la sesión Nº 107-16 del 29 de noviembre de 2016, artículo LXIX,I, en coordinación con la señora Sandra Agüero Monge, Secretaria encargada de la elaboración del Anteproyecto de Presupuesto y la PAOM de esta Comisión, se realizaron rebajos por un total de ¢82.641, tal como se aprecia a continuación:
</t>
        </r>
        <r>
          <rPr>
            <b/>
            <sz val="11"/>
            <rFont val="Arial"/>
            <family val="2"/>
          </rPr>
          <t>Código       Descripción Subpartida                    Monto del Rebajo</t>
        </r>
        <r>
          <rPr>
            <sz val="11"/>
            <rFont val="Arial"/>
            <family val="2"/>
          </rPr>
          <t xml:space="preserve">
10701    Actividades Capacitación                              ¢ 67.325
10702    Actividades Protocolarias y Sociales             ¢   2.216
29903    Productos de papel, cartón e impresos         ¢  13.100
</t>
        </r>
      </text>
    </comment>
  </commentList>
</comments>
</file>

<file path=xl/comments7.xml><?xml version="1.0" encoding="utf-8"?>
<comments xmlns="http://schemas.openxmlformats.org/spreadsheetml/2006/main">
  <authors>
    <author>rcastaba</author>
  </authors>
  <commentList>
    <comment ref="G9" authorId="0">
      <text>
        <r>
          <rPr>
            <sz val="11"/>
            <rFont val="Arial"/>
            <family val="2"/>
          </rPr>
          <t xml:space="preserve">1. El anteproyecto de presupuesto de la Comisión de Transparencia Institucional, para el 2018 es de ¢1.611.094, cifra que presenta un decrecimiento del -0,02% en relación con el monto aprobado para el 2017.
2. En acatamiento a las  Directrices Técnicas para Elaborar la Programación Anual de Objetivos y Metas (PAOM) y Formulación del Anteproyecto de Presupuesto 2018, aprobadas por el Consejo Superior en la sesión Nº 107-16 del 29 de noviembre de 2016, artículo LXIX, no fue necesario realizar ningún ajuste al monto solicitado por está Comisión.
3. Por otra parte, la Licda. Mónica Cordero Román,Profesional 2 de la Presidencia, solicita al Consejo Superior le permita incluir la suma de ¢350,065, en la Subpartida 10502 "Viáticos dentro del País" para  cubrir el gasto originado por el personal en la participación  de actividades para informar y sensibilizar apropiadamente a las personas usuarias internas y externas del Poder Judicial, sobre los proyectos desarrollados por la Comisión de Transparencia y Anticorrupción, en los diferentes circuitos judiciales del país.
De incorporarse el monto solicitado de  ¢350,065, el presupuesto de la Comisión  para el 2018 ascendería a ¢1.961.159, para un crecimiento porcentual del 21,70%.  </t>
        </r>
      </text>
    </comment>
  </commentList>
</comments>
</file>

<file path=xl/comments8.xml><?xml version="1.0" encoding="utf-8"?>
<comments xmlns="http://schemas.openxmlformats.org/spreadsheetml/2006/main">
  <authors>
    <author>vguadamuz</author>
    <author>rcastaba</author>
  </authors>
  <commentList>
    <comment ref="H8" authorId="0">
      <text>
        <r>
          <rPr>
            <sz val="11"/>
            <rFont val="Arial"/>
            <family val="2"/>
          </rPr>
          <t xml:space="preserve">1.  El presupuesto total aprobado a la Comisión de la Jurisdicción Contencioso Administrativa para el 2017 fue de ¢1.668.393.
2.  El anteproyecto de presupuesto de la Comisión de la Jurisdicción Contencioso Administrativa para el 2018 es de ¢1.707.664, cifra que representa un crecimiento del 2,4% en relación con el monto aprobado para el 2017, porcentaje que en términos absolutos significa un aumento de ¢39.271.
</t>
        </r>
      </text>
    </comment>
    <comment ref="H36" authorId="1">
      <text>
        <r>
          <rPr>
            <b/>
            <sz val="9"/>
            <rFont val="Tahoma"/>
            <family val="2"/>
          </rPr>
          <t>rcastaba:</t>
        </r>
        <r>
          <rPr>
            <sz val="9"/>
            <rFont val="Tahoma"/>
            <family val="2"/>
          </rPr>
          <t xml:space="preserve">
Para la compra de un percolador que se requiere para hacer café en las diferentes reuniones de la Comisión.
</t>
        </r>
      </text>
    </comment>
  </commentList>
</comments>
</file>

<file path=xl/comments9.xml><?xml version="1.0" encoding="utf-8"?>
<comments xmlns="http://schemas.openxmlformats.org/spreadsheetml/2006/main">
  <authors>
    <author>rcastaba</author>
  </authors>
  <commentList>
    <comment ref="G9" authorId="0">
      <text>
        <r>
          <rPr>
            <sz val="11"/>
            <rFont val="Arial"/>
            <family val="2"/>
          </rPr>
          <t xml:space="preserve">1.  El presupuesto total aprobado a la Comisión de Gestión Integral de la Calidad de la Justicia (GICA) para el 2017 fue de ¢2.010.965.
2.  El anteproyecto de presupuesto de la Comisión de Gestión Integral de la Calidad de la Justicia (GICA) para el 2018 es de ¢1.496.100, cifra que representa un decrecimiento del -25,6% en relación con el monto aprobado para el 2017, porcentaje que en términos absolutos significa una disminución de ¢514.865.
3. El monto total solicitado originalmente era de ¢2.024.600, pero en cumplimiento de las Directrices Técnicas para la Elaboración de la Programación Anual de Objetivos y Metas (PAOM) y el Anteproyecto de Presupuesto del 2018, aprobadas por el Consejo Superior en la sesión Nº 107-16 del 29 de noviembre de 2016, artículo LXIX, se rebajaron ¢528.500 según el siguiente detalle:
- Directriz No. 26 en la </t>
        </r>
        <r>
          <rPr>
            <b/>
            <sz val="11"/>
            <rFont val="Arial"/>
            <family val="2"/>
          </rPr>
          <t xml:space="preserve">Subpartida 10303 Impresión, Encuadernación y Otros, </t>
        </r>
        <r>
          <rPr>
            <sz val="11"/>
            <rFont val="Arial"/>
            <family val="2"/>
          </rPr>
          <t xml:space="preserve">lo formulado debe ser igual o inferior al monto aprobado para el 2017. Originalmente se formularon ¢874.500 y se rebajaron ¢124.500 en cumplimiento con la directriz.
- Directriz No. 40 en la </t>
        </r>
        <r>
          <rPr>
            <b/>
            <sz val="11"/>
            <rFont val="Arial"/>
            <family val="2"/>
          </rPr>
          <t>Subpartida 10702 Actividades Protocolarias y Sociales,</t>
        </r>
        <r>
          <rPr>
            <sz val="11"/>
            <rFont val="Arial"/>
            <family val="2"/>
          </rPr>
          <t xml:space="preserve"> se debe mantener un monto igual o menor al aprobado para el año anterior. Originalmente se formuló ¢530.000 y se rebajaron ¢404.000 en cumplimiento con la directriz.
</t>
        </r>
      </text>
    </comment>
  </commentList>
</comments>
</file>

<file path=xl/sharedStrings.xml><?xml version="1.0" encoding="utf-8"?>
<sst xmlns="http://schemas.openxmlformats.org/spreadsheetml/2006/main" count="536" uniqueCount="175">
  <si>
    <t>Concepto</t>
  </si>
  <si>
    <t>Subpartida</t>
  </si>
  <si>
    <t xml:space="preserve">  SERVICIOS                                             </t>
  </si>
  <si>
    <t xml:space="preserve">  SERVICIOS COMERCIALES Y FINANCIEROS                   </t>
  </si>
  <si>
    <t xml:space="preserve">  GASTOS DE VIAJE Y DE TRANSPORTE                       </t>
  </si>
  <si>
    <t>ACTIVIDADES DE CAPACITACIÓN</t>
  </si>
  <si>
    <t xml:space="preserve">  MATERIALES Y SUMINISTROS                              </t>
  </si>
  <si>
    <t xml:space="preserve">  ÚTILES, MATERIALES Y SUMINISTROS DIVERSO              </t>
  </si>
  <si>
    <t>Partida y Grupo</t>
  </si>
  <si>
    <t xml:space="preserve">IMPRESIÓN, ENCUADERNACIÓN Y OTROS                     </t>
  </si>
  <si>
    <t>TRANSPORTE DENTRO DEL PAÍS</t>
  </si>
  <si>
    <t xml:space="preserve">VIÁTICOS DENTRO DEL PAÍS                              </t>
  </si>
  <si>
    <t xml:space="preserve">  CAPACITACIÓN Y PROTOCOLO                              </t>
  </si>
  <si>
    <t xml:space="preserve">ACTIVIDADES PROTOCOLARIAS Y SOCIALES               </t>
  </si>
  <si>
    <t>ALIMENTOS Y PRODUCTOS AGROPECUARIOS</t>
  </si>
  <si>
    <t>ALIMENTOS Y BEBIDAS</t>
  </si>
  <si>
    <t xml:space="preserve">ÚTILES Y MATERIALES DE OFICINA Y COMPUTO              </t>
  </si>
  <si>
    <t xml:space="preserve">PRODUCTOS DE PAPEL, CARTÓN E IMPRESOS                 </t>
  </si>
  <si>
    <t>UTILES Y MATERIALES DE COCINA Y COMEDOR</t>
  </si>
  <si>
    <t xml:space="preserve">OTROS ÚTILES, MATERIALES Y SUMINISTROS                </t>
  </si>
  <si>
    <t xml:space="preserve">  BIENES DURADEROS                                      </t>
  </si>
  <si>
    <t xml:space="preserve">  MAQUINARIA, EQUIPO Y MOBILIARIO                       </t>
  </si>
  <si>
    <t>EQUIPO Y MOBILIARIO DE OFICINA</t>
  </si>
  <si>
    <t xml:space="preserve">TOTAL </t>
  </si>
  <si>
    <t>COMISIÓN PERMANENTE PARA EL SEGUIMIENTO DE LA ATENCIÓN Y PREVENCIÓN</t>
  </si>
  <si>
    <t xml:space="preserve"> DE LA VIOLENCIA INTRAFAMILIAR EN EL PODER JUDICIAL</t>
  </si>
  <si>
    <t>Porcentaje de Variación</t>
  </si>
  <si>
    <t>TOTAL</t>
  </si>
  <si>
    <t xml:space="preserve">  IMPRESIÓN, ENCUADERNACIÓN Y OTROS                     </t>
  </si>
  <si>
    <t xml:space="preserve">  VIÁTICOS DENTRO DEL PAÍS                              </t>
  </si>
  <si>
    <t>CAPACITACIÓN Y PROTOCOLO</t>
  </si>
  <si>
    <t xml:space="preserve">  ÚTILES Y MATERIALES DE OFICINA Y COMPUTO              </t>
  </si>
  <si>
    <t xml:space="preserve">  PRODUCTOS DE PAPEL, CARTÓN E IMPRESOS                 </t>
  </si>
  <si>
    <t>COMISIÓN DE LA JURISDICCIÓN DE FAMILIA, NIÑEZ Y ADOLESCENCIA</t>
  </si>
  <si>
    <t xml:space="preserve">  TRANSPORTE DENTRO DEL PAÍS                            </t>
  </si>
  <si>
    <t xml:space="preserve">  CAPACITACIÓN Y PROTOCOLO</t>
  </si>
  <si>
    <t xml:space="preserve">  ACTIVIDADES DE CAPACITACIÓN</t>
  </si>
  <si>
    <t xml:space="preserve">  ACTIVIDADES PROTOCOLARIAS Y SOCIALES</t>
  </si>
  <si>
    <t xml:space="preserve">COMISIÓN DE GÉNERO </t>
  </si>
  <si>
    <t xml:space="preserve">  INFORMACIÓN</t>
  </si>
  <si>
    <r>
      <t xml:space="preserve">   </t>
    </r>
    <r>
      <rPr>
        <b/>
        <sz val="11"/>
        <rFont val="Arial"/>
        <family val="2"/>
      </rPr>
      <t>CAPACITACIÓN Y PROTOCOLO</t>
    </r>
  </si>
  <si>
    <t xml:space="preserve">   ACTIVIDADES DE CAPACITACIÓN</t>
  </si>
  <si>
    <t xml:space="preserve">  ALIMENTOS Y BEBIDAS</t>
  </si>
  <si>
    <t>COMISIÓN DE TRANSPARENCIA INSTITUCIONAL</t>
  </si>
  <si>
    <t xml:space="preserve">SERVICIOS                                             </t>
  </si>
  <si>
    <t>ACTIVIDADES PROTOCOLARIAS Y SOCIALES</t>
  </si>
  <si>
    <t>PROGRAMA JUSTICIA RESTAURATIVA</t>
  </si>
  <si>
    <t xml:space="preserve">ALIMENTOS Y BEBIDAS                                   </t>
  </si>
  <si>
    <t>COMISIÓN DE ACCESO A LA JUSTICIA</t>
  </si>
  <si>
    <t>IMPRESIÓN, ENCUADERNACIÓN Y OTROS</t>
  </si>
  <si>
    <t xml:space="preserve">GASTOS DE VIAJE Y DE TRANSPORTE                       </t>
  </si>
  <si>
    <t xml:space="preserve">TRANSPORTE DENTRO DEL PAÍS                            </t>
  </si>
  <si>
    <t xml:space="preserve">MATERIALES Y SUMINISTROS                              </t>
  </si>
  <si>
    <t xml:space="preserve">ALIMENTOS Y PRODUCTOS AGROPECUARIOS                   </t>
  </si>
  <si>
    <t>PRODUCTOS DE PAPEL, CARTÓN E IMPRESOS</t>
  </si>
  <si>
    <t>ÚTILES Y MATERIALES DE COCINA Y COMEDOR</t>
  </si>
  <si>
    <t>OTROS ÚTILES, MATERIALES Y SUMINISTROS</t>
  </si>
  <si>
    <t>COMISIÓN DE GESTIÓN INTEGRAL DE LA CALIDAD DE LA JUSTICIA (GICA)</t>
  </si>
  <si>
    <t>SERVICIOS</t>
  </si>
  <si>
    <t>SERVICIOS COMERCIALES Y FINANCIEROS</t>
  </si>
  <si>
    <t>GASTOS DE VIAJE Y DE TRANSPORTE</t>
  </si>
  <si>
    <t>VIÁTICOS DENTRO DEL PAÍS</t>
  </si>
  <si>
    <t>MATERIALES Y SUMINISTROS</t>
  </si>
  <si>
    <t xml:space="preserve">COMISIÓN DE LA JURISDICCIÓN CIVIL </t>
  </si>
  <si>
    <t>COMISIÓN DE LA JURISDICCIÓN LABORAL</t>
  </si>
  <si>
    <t xml:space="preserve">MATERIALES Y SUMINISTROS </t>
  </si>
  <si>
    <t>ÚTILES Y MATERIALES Y SUMINISTROS</t>
  </si>
  <si>
    <t>CAPACITACIÓN</t>
  </si>
  <si>
    <t>COMISIÓN DE ASUNTOS PENALES</t>
  </si>
  <si>
    <t>PROGRAMA HACIA CERO PAPEL</t>
  </si>
  <si>
    <t>Partida/ Grupo</t>
  </si>
  <si>
    <t>GASTOS DE VIAJE Y TRANSPORTE</t>
  </si>
  <si>
    <t>CAPACITACIÓN  Y PROTOCOLO</t>
  </si>
  <si>
    <t>CONSEJO DE PERSONAL</t>
  </si>
  <si>
    <t xml:space="preserve">  GASTOS DE VIAJE Y DE TRANSPORTE</t>
  </si>
  <si>
    <t>COMISIÓN DE SALUD OCUPACIONAL</t>
  </si>
  <si>
    <t xml:space="preserve"> SERVICIO DE GESTIÓN Y APOYO </t>
  </si>
  <si>
    <t xml:space="preserve">OTROS SERVICIOS DE GESTIÓN Y APOYO </t>
  </si>
  <si>
    <t>COMISIÓN INTERINSTITUCIONAL DE TRÁNSITO</t>
  </si>
  <si>
    <t xml:space="preserve"> SERVICIOS COMERCIALES Y FINANCIEROS                   </t>
  </si>
  <si>
    <t xml:space="preserve"> IMPRESIÓN, ENCUADERNACIÓN Y OTROS                     </t>
  </si>
  <si>
    <t xml:space="preserve"> GASTOS DE VIAJE Y DE TRANSPORTE                       </t>
  </si>
  <si>
    <t xml:space="preserve"> TRANSPORTES DENTRO DEL PAÍS</t>
  </si>
  <si>
    <t xml:space="preserve"> VIÁTICOS DENTRO DEL PAÍS                              </t>
  </si>
  <si>
    <t xml:space="preserve"> CAPACITACIÓN Y PROTOCOLO</t>
  </si>
  <si>
    <t xml:space="preserve"> ACTIVIDADES DE CAPACITACIÓN</t>
  </si>
  <si>
    <t xml:space="preserve"> ALIMENTOS Y PRODUCTOS AGROPECUARIOS</t>
  </si>
  <si>
    <t xml:space="preserve"> ALIMENTOS Y BEBIDAS</t>
  </si>
  <si>
    <t xml:space="preserve"> ÚTILES, MATERIALES Y SUMINISTROS DIVERSO              </t>
  </si>
  <si>
    <t xml:space="preserve"> ÚTILES Y MATERIALES DE OFICINA Y COMPUTO              </t>
  </si>
  <si>
    <t xml:space="preserve"> PRODUCTOS DE PAPEL, CARTÓN E IMPRESOS                 </t>
  </si>
  <si>
    <t>COMISIÓN DE LA JURISDICCIÓN CONTENCIOSO ADMINISTRATIVA</t>
  </si>
  <si>
    <t>COMISION DE RELACIONES LABORALES</t>
  </si>
  <si>
    <t xml:space="preserve"> SERVICIOS DE GEWSTIÓN Y APOYO </t>
  </si>
  <si>
    <t xml:space="preserve">SERVICIOS GENERALES </t>
  </si>
  <si>
    <t xml:space="preserve">  ALIMENTOS Y PRODUCTOS GROPECUARIOS                   </t>
  </si>
  <si>
    <t xml:space="preserve">  ALIMENTOS Y BEBIDAS                                   </t>
  </si>
  <si>
    <t xml:space="preserve">  ÚTILES Y MATERIALES DE COCINA Y COMEDOR               </t>
  </si>
  <si>
    <t>COMISIÓN / PROGRAMA</t>
  </si>
  <si>
    <t>PORCENTAJE DE VARIACIÓN</t>
  </si>
  <si>
    <t>COMISIÓN DE ATENCIÓN Y PREVENCIÓN DE LA VIOLENCIA INTRAFAMILIAR</t>
  </si>
  <si>
    <t>COMISIÓN DE LA JURISDICCIÓN AGRARIO Y AGROAMBIENTAL</t>
  </si>
  <si>
    <t>TOTALES</t>
  </si>
  <si>
    <t>PERSONAS ENCARGADAS DE LA FORMULACIÓN:</t>
  </si>
  <si>
    <t>1-COMISIÓN DE ATENCIÓN Y PREVENCIÓN DE LA VIOLENCIA</t>
  </si>
  <si>
    <t>2-GENERO</t>
  </si>
  <si>
    <t>3-COMISIÓN DE LA JURISDICCIÓN DE FAMILIA, NIÑEZ Y ADOLESCENCIA</t>
  </si>
  <si>
    <t>4-COMISIÓN DE TRANSPARENCIA INSTITUCIONAL</t>
  </si>
  <si>
    <t>5-COMISIÓN DE LA JURISDICCIÓN CONTENCIOSO ADMINISTRATIVA</t>
  </si>
  <si>
    <t>6-COMISIÓN DE GESTIÓN INTEGRAL DE LA CALIDAD DE LA JUSTICIA (GICA)</t>
  </si>
  <si>
    <t>7-COMISION DE RELACIONES LABORALES</t>
  </si>
  <si>
    <t>8-COMISIÓN DE LA JURISDICCIÓN LABORAL</t>
  </si>
  <si>
    <t>9-CONSEJO DE PERSONAL</t>
  </si>
  <si>
    <t>10-COMISIÓN DE SALUD OCUPACIONAL</t>
  </si>
  <si>
    <t xml:space="preserve">11-COMISIÓN DE LA JURISDICCIÓN CIVIL </t>
  </si>
  <si>
    <t>12-COMISIÓN DE ACCESO A LA JUSTICIA</t>
  </si>
  <si>
    <t>13-PROGRAMA HACIA CERO PAPEL</t>
  </si>
  <si>
    <t>14-COMISIÓN DE LA JURISDICCIÓN AGRARIO Y AGROAMBIENTAL</t>
  </si>
  <si>
    <t>16-COMISIÓN INTERINSTITUCIONAL DE TRÁNSITO</t>
  </si>
  <si>
    <t>17-PROGRAMA JUSTICIA RESTAURATIVA</t>
  </si>
  <si>
    <t>% DE CADA SUBPARTIDA</t>
  </si>
  <si>
    <t>INFORMACION</t>
  </si>
  <si>
    <t xml:space="preserve">  SERVICIOS DE GESTIÓN Y APOYO                          </t>
  </si>
  <si>
    <t>SERVICIOS GENERALES</t>
  </si>
  <si>
    <t>ANTEPROYECTO PRESUPUESTO 2017 COMISIONES INSTITUCIONALES Y PROGRAMAS DE CERO PAPEL Y DE JUSTICIA RESTAURATIVA</t>
  </si>
  <si>
    <t>TOTAL 2017</t>
  </si>
  <si>
    <t>18-COMISIÓN ASUNTOS PENALES</t>
  </si>
  <si>
    <t>EQUIPO DE COMUNICACIÓN</t>
  </si>
  <si>
    <t>OTROS SERVICIOS DE GESTIÓN Y APOYO</t>
  </si>
  <si>
    <t>Subpar-tida</t>
  </si>
  <si>
    <t>COMISIONES INSTITUCIONALES Y PROGRAMAS CERO PAPEL Y DE JUSTICIA RESTAURATIVA</t>
  </si>
  <si>
    <t>COMISIÓN DE SALUD Y SEGURIDAD OCUPACIONAL</t>
  </si>
  <si>
    <t>ANTEPROYECTO PRESUPUESTO 2016 COMISIONES INSTITUCIONALES Y PROGRAMAS DE CERO PAPEL Y DE JUSTICIA RESTAURATIVA</t>
  </si>
  <si>
    <t>TEXTILES Y VESTUARIO</t>
  </si>
  <si>
    <t>MAQUINARIA Y EQUIPO DIVERSO</t>
  </si>
  <si>
    <t>MATERIALES Y PRODUCTOS ELÉCTRICOS, TELEFÓNICOS Y DE CÓMPUTO</t>
  </si>
  <si>
    <t>MATERIALES Y PRODUCTOS DE USO EN LA CONSTRUCCIÓN Y MANTENIMIENTO</t>
  </si>
  <si>
    <t xml:space="preserve">15-COMISIÓN DE GESTIÓN AMBIENTAL INSTITUCIONAL </t>
  </si>
  <si>
    <t xml:space="preserve">PRESUPUESTO COMPARATIVO 2017-2018 </t>
  </si>
  <si>
    <t>PRESUPUESTO APROBADO 2017</t>
  </si>
  <si>
    <t>PRESUPUESTO SOLICITADO 2018</t>
  </si>
  <si>
    <t>Análisis Comparativo Presupuesto 2017-2018</t>
  </si>
  <si>
    <t>Presupuesto Aprobado 2017</t>
  </si>
  <si>
    <t>Presupuesto Solicitado  2018</t>
  </si>
  <si>
    <t>Presupuesto Solicitado 2018</t>
  </si>
  <si>
    <t>Presupuesto  Solciitado 2018</t>
  </si>
  <si>
    <t>MATERIALES Y PRODUCTOS DE USO EN LA CONSTRUCCIÓN Y</t>
  </si>
  <si>
    <t>ÚTILES, MATERIALES Y SUMINISTROS DIVERSOS</t>
  </si>
  <si>
    <t>ÚTILES Y MATERIALES DE OFICINA Y CÓMPUTO</t>
  </si>
  <si>
    <t>ÚTILES Y MATERIALES DE COCINA Y COMEDO</t>
  </si>
  <si>
    <t>BIENES DURADEROS</t>
  </si>
  <si>
    <t>MAQUINARIA, EQUIPO Y MOBILIARIO</t>
  </si>
  <si>
    <t>Análisis Comparativo Presupuesto 2017 - 2018</t>
  </si>
  <si>
    <t>Presupuesto
Aprobado 2017</t>
  </si>
  <si>
    <t>Presupuesto Solicitado
2018</t>
  </si>
  <si>
    <t>Análisis comparativo Presupuesto 2017-2018</t>
  </si>
  <si>
    <t>Análisis Comparativo 2017-2018</t>
  </si>
  <si>
    <t>Presupuesto  Aprobado 2017</t>
  </si>
  <si>
    <t>Presupuesto    Aprobado   2017</t>
  </si>
  <si>
    <t>Presupuesto    Solicitado   2018</t>
  </si>
  <si>
    <t>COMISIÓN DE GESTIÓN AMBIENTAL INSTITUCIONAL</t>
  </si>
  <si>
    <t>Presupuesto  Solicitado 2018</t>
  </si>
  <si>
    <t xml:space="preserve">TEXILES Y VESTUARIO </t>
  </si>
  <si>
    <t>COMISIÓN CONTRA EL HOSTIGAMIENTO SEXUAL</t>
  </si>
  <si>
    <t>SERVICIOS COMERCIALES Y FINANCIERO</t>
  </si>
  <si>
    <t>IMPRESIÓN ENCUADERNACIÓN Y OTROS</t>
  </si>
  <si>
    <t>Análisis Comparativo Presupuesto 2017- 2018</t>
  </si>
  <si>
    <t>ANTEPROYECTO DE PRESUPUESTO 2017-2018</t>
  </si>
  <si>
    <t>VIÁTICOS DENTRO DEL PAIS</t>
  </si>
  <si>
    <t>19-HOSTIGA-MIENTO SEXUAL</t>
  </si>
  <si>
    <t>COMPARACIÓN POR SUBPARTIDA 2017-2018</t>
  </si>
  <si>
    <t>DIFERENCIA 2017-2018 (ABSOLUTA)</t>
  </si>
  <si>
    <t>DIFERENCIA 2017-2018 (PORCENTUAL)</t>
  </si>
  <si>
    <t>COMISIONES Y GASTOS POR SERVICIOS FINANCIEROS Y COMERCIALES</t>
  </si>
  <si>
    <t>TOTAL 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</si>
</sst>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
    <numFmt numFmtId="166" formatCode="#,##0;[Red]#,##0"/>
    <numFmt numFmtId="167" formatCode="0.0"/>
    <numFmt numFmtId="168" formatCode="_(* #,##0.00_);_(* \(#,##0.00\);_(* \-??_);_(@_)"/>
    <numFmt numFmtId="169" formatCode="_([$€-2]* #,##0.00_);_([$€-2]* \(#,##0.00\);_([$€-2]* &quot;-&quot;??_)"/>
    <numFmt numFmtId="170" formatCode="_-* #,##0.00\ _P_t_s_-;\-* #,##0.00\ _P_t_s_-;_-* &quot;-&quot;??\ _P_t_s_-;_-@_-"/>
    <numFmt numFmtId="171" formatCode="_(* #,##0_);_(* \(#,##0\);_(* &quot;-&quot;??_);_(@_)"/>
    <numFmt numFmtId="172" formatCode="0.0%"/>
    <numFmt numFmtId="173" formatCode="#,##0.000"/>
    <numFmt numFmtId="174" formatCode="[$-10409]#,##0.00;\-#,##0.00"/>
    <numFmt numFmtId="175" formatCode="[$-10409]#,##0;\-#,##0"/>
    <numFmt numFmtId="176" formatCode="_(* #,##0.0_);_(* \(#,##0.0\);_(* &quot;-&quot;??_);_(@_)"/>
    <numFmt numFmtId="177" formatCode="0.00000000000000000%"/>
    <numFmt numFmtId="178" formatCode="#,##0_ ;\-#,##0\ "/>
    <numFmt numFmtId="179" formatCode="d\-mmm\-yy"/>
  </numFmts>
  <fonts count="56">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55"/>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0"/>
    </font>
    <font>
      <sz val="11"/>
      <color indexed="8"/>
      <name val="Arial"/>
      <family val="2"/>
    </font>
    <font>
      <sz val="11"/>
      <name val="Arial"/>
      <family val="2"/>
    </font>
    <font>
      <b/>
      <sz val="8"/>
      <name val="Arial"/>
      <family val="2"/>
    </font>
    <font>
      <sz val="11"/>
      <color indexed="10"/>
      <name val="Arial"/>
      <family val="0"/>
    </font>
    <font>
      <b/>
      <sz val="11"/>
      <color indexed="10"/>
      <name val="Arial"/>
      <family val="2"/>
    </font>
    <font>
      <b/>
      <sz val="11"/>
      <color indexed="8"/>
      <name val="Arial"/>
      <family val="2"/>
    </font>
    <font>
      <b/>
      <u val="single"/>
      <sz val="11"/>
      <color indexed="10"/>
      <name val="Arial"/>
      <family val="2"/>
    </font>
    <font>
      <b/>
      <u val="single"/>
      <sz val="11"/>
      <name val="Arial"/>
      <family val="2"/>
    </font>
    <font>
      <b/>
      <sz val="12"/>
      <name val="Arial"/>
      <family val="2"/>
    </font>
    <font>
      <sz val="12"/>
      <name val="Arial"/>
      <family val="2"/>
    </font>
    <font>
      <b/>
      <sz val="11"/>
      <color indexed="20"/>
      <name val="Arial"/>
      <family val="2"/>
    </font>
    <font>
      <b/>
      <sz val="9"/>
      <name val="Tahoma"/>
      <family val="2"/>
    </font>
    <font>
      <sz val="9"/>
      <name val="Tahoma"/>
      <family val="2"/>
    </font>
    <font>
      <sz val="10"/>
      <name val="Tahoma"/>
      <family val="2"/>
    </font>
    <font>
      <b/>
      <sz val="10"/>
      <name val="Tahoma"/>
      <family val="2"/>
    </font>
    <font>
      <b/>
      <sz val="11"/>
      <name val="Tahoma"/>
      <family val="2"/>
    </font>
    <font>
      <sz val="11"/>
      <name val="Tahoma"/>
      <family val="2"/>
    </font>
    <font>
      <sz val="11"/>
      <color indexed="18"/>
      <name val="Arial"/>
      <family val="2"/>
    </font>
    <font>
      <b/>
      <sz val="10"/>
      <name val="Arial"/>
      <family val="2"/>
    </font>
    <font>
      <sz val="11"/>
      <color indexed="30"/>
      <name val="Arial"/>
      <family val="2"/>
    </font>
    <font>
      <b/>
      <sz val="11"/>
      <color indexed="30"/>
      <name val="Arial"/>
      <family val="2"/>
    </font>
    <font>
      <sz val="12"/>
      <color indexed="10"/>
      <name val="Arial"/>
      <family val="2"/>
    </font>
    <font>
      <b/>
      <sz val="8"/>
      <color indexed="30"/>
      <name val="Arial"/>
      <family val="2"/>
    </font>
    <font>
      <sz val="11"/>
      <color rgb="FF006100"/>
      <name val="Calibri"/>
      <family val="2"/>
    </font>
    <font>
      <sz val="11"/>
      <color rgb="FF0070C0"/>
      <name val="Arial"/>
      <family val="2"/>
    </font>
    <font>
      <b/>
      <sz val="11"/>
      <color rgb="FF0070C0"/>
      <name val="Arial"/>
      <family val="2"/>
    </font>
    <font>
      <sz val="11"/>
      <color rgb="FF000000"/>
      <name val="Arial"/>
      <family val="2"/>
    </font>
    <font>
      <sz val="12"/>
      <color rgb="FFFF0000"/>
      <name val="Arial"/>
      <family val="2"/>
    </font>
    <font>
      <b/>
      <sz val="8"/>
      <color rgb="FF0070C0"/>
      <name val="Arial"/>
      <family val="2"/>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55"/>
        <bgColor indexed="64"/>
      </patternFill>
    </fill>
    <fill>
      <patternFill patternType="solid">
        <fgColor indexed="23"/>
        <bgColor indexed="64"/>
      </patternFill>
    </fill>
    <fill>
      <patternFill patternType="solid">
        <fgColor indexed="62"/>
        <bgColor indexed="64"/>
      </patternFill>
    </fill>
    <fill>
      <patternFill patternType="solid">
        <fgColor rgb="FFFFFF00"/>
        <bgColor indexed="64"/>
      </patternFill>
    </fill>
  </fills>
  <borders count="53">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thin">
        <color indexed="22"/>
      </right>
      <top>
        <color indexed="63"/>
      </top>
      <bottom style="medium"/>
    </border>
    <border>
      <left style="thin">
        <color indexed="22"/>
      </left>
      <right style="thin">
        <color indexed="22"/>
      </right>
      <top>
        <color indexed="63"/>
      </top>
      <bottom style="thin">
        <color indexed="22"/>
      </bottom>
    </border>
    <border>
      <left>
        <color indexed="63"/>
      </left>
      <right>
        <color indexed="63"/>
      </right>
      <top>
        <color indexed="63"/>
      </top>
      <bottom style="medium">
        <color indexed="8"/>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mediu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1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50" fillId="24" borderId="0" applyNumberFormat="0" applyBorder="0" applyAlignment="0" applyProtection="0"/>
    <xf numFmtId="0" fontId="8" fillId="2" borderId="1" applyNumberFormat="0" applyAlignment="0" applyProtection="0"/>
    <xf numFmtId="0" fontId="8" fillId="16" borderId="2" applyNumberFormat="0" applyAlignment="0" applyProtection="0"/>
    <xf numFmtId="0" fontId="9" fillId="25" borderId="3" applyNumberFormat="0" applyAlignment="0" applyProtection="0"/>
    <xf numFmtId="0" fontId="10" fillId="0" borderId="4" applyNumberFormat="0" applyFill="0" applyAlignment="0" applyProtection="0"/>
    <xf numFmtId="0" fontId="9" fillId="26" borderId="3" applyNumberFormat="0" applyAlignment="0" applyProtection="0"/>
    <xf numFmtId="0" fontId="11" fillId="0" borderId="0" applyNumberFormat="0" applyFill="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0" fontId="12" fillId="3" borderId="2" applyNumberFormat="0" applyAlignment="0" applyProtection="0"/>
    <xf numFmtId="169" fontId="0" fillId="0" borderId="0" applyFont="0" applyFill="0" applyBorder="0" applyAlignment="0" applyProtection="0"/>
    <xf numFmtId="0" fontId="13" fillId="0" borderId="0" applyNumberFormat="0" applyFill="0" applyBorder="0" applyAlignment="0" applyProtection="0"/>
    <xf numFmtId="0" fontId="7" fillId="8"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7" borderId="0" applyNumberFormat="0" applyBorder="0" applyAlignment="0" applyProtection="0"/>
    <xf numFmtId="0" fontId="12" fillId="3" borderId="1" applyNumberFormat="0" applyAlignment="0" applyProtection="0"/>
    <xf numFmtId="0" fontId="10"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ill="0" applyBorder="0" applyAlignment="0" applyProtection="0"/>
    <xf numFmtId="168" fontId="0" fillId="0" borderId="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0" fillId="0" borderId="0">
      <alignment/>
      <protection/>
    </xf>
    <xf numFmtId="0" fontId="0" fillId="0" borderId="0">
      <alignment wrapText="1"/>
      <protection/>
    </xf>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8" applyNumberFormat="0" applyFont="0" applyAlignment="0" applyProtection="0"/>
    <xf numFmtId="0" fontId="0" fillId="4" borderId="8" applyNumberFormat="0" applyFont="0" applyAlignment="0" applyProtection="0"/>
    <xf numFmtId="0" fontId="18" fillId="2" borderId="9" applyNumberFormat="0" applyAlignment="0" applyProtection="0"/>
    <xf numFmtId="9" fontId="0" fillId="0" borderId="0" applyFont="0" applyFill="0" applyBorder="0" applyAlignment="0" applyProtection="0"/>
    <xf numFmtId="0" fontId="18" fillId="16"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6" applyNumberFormat="0" applyFill="0" applyAlignment="0" applyProtection="0"/>
    <xf numFmtId="0" fontId="11" fillId="0" borderId="11" applyNumberFormat="0" applyFill="0" applyAlignment="0" applyProtection="0"/>
    <xf numFmtId="0" fontId="25" fillId="0" borderId="12" applyNumberFormat="0" applyFill="0" applyAlignment="0" applyProtection="0"/>
    <xf numFmtId="0" fontId="19" fillId="0" borderId="0" applyNumberFormat="0" applyFill="0" applyBorder="0" applyAlignment="0" applyProtection="0"/>
  </cellStyleXfs>
  <cellXfs count="718">
    <xf numFmtId="0" fontId="0" fillId="0" borderId="0" xfId="0" applyAlignment="1">
      <alignment/>
    </xf>
    <xf numFmtId="0" fontId="35" fillId="0" borderId="0" xfId="0" applyFont="1" applyAlignment="1">
      <alignment horizontal="center" vertical="center" wrapText="1"/>
    </xf>
    <xf numFmtId="0" fontId="28" fillId="0" borderId="0" xfId="0" applyFont="1" applyFill="1" applyBorder="1" applyAlignment="1">
      <alignment/>
    </xf>
    <xf numFmtId="0" fontId="28" fillId="0" borderId="13" xfId="0" applyFont="1" applyFill="1" applyBorder="1" applyAlignment="1">
      <alignment horizontal="center" wrapText="1"/>
    </xf>
    <xf numFmtId="0" fontId="28" fillId="0" borderId="0" xfId="0" applyFont="1" applyFill="1" applyBorder="1" applyAlignment="1">
      <alignment horizontal="center" wrapText="1"/>
    </xf>
    <xf numFmtId="0" fontId="28" fillId="0" borderId="13" xfId="0" applyFont="1" applyFill="1" applyBorder="1" applyAlignment="1">
      <alignment/>
    </xf>
    <xf numFmtId="0" fontId="28" fillId="0" borderId="0" xfId="99" applyFont="1" applyFill="1" applyBorder="1">
      <alignment wrapText="1"/>
      <protection/>
    </xf>
    <xf numFmtId="0" fontId="28" fillId="0" borderId="0" xfId="99" applyFont="1" applyFill="1" applyBorder="1" applyAlignment="1">
      <alignment horizontal="center"/>
      <protection/>
    </xf>
    <xf numFmtId="0" fontId="26" fillId="0" borderId="0" xfId="99" applyFont="1" applyFill="1" applyBorder="1" applyAlignment="1">
      <alignment horizontal="center"/>
      <protection/>
    </xf>
    <xf numFmtId="0" fontId="26" fillId="0" borderId="0" xfId="99" applyFont="1" applyFill="1" applyBorder="1">
      <alignment wrapText="1"/>
      <protection/>
    </xf>
    <xf numFmtId="0" fontId="28" fillId="0" borderId="0" xfId="99" applyFont="1" applyFill="1" applyBorder="1" applyAlignment="1">
      <alignment/>
      <protection/>
    </xf>
    <xf numFmtId="0" fontId="28" fillId="0" borderId="13" xfId="99" applyFont="1" applyFill="1" applyBorder="1">
      <alignment wrapText="1"/>
      <protection/>
    </xf>
    <xf numFmtId="0" fontId="28" fillId="0" borderId="13" xfId="99" applyFont="1" applyFill="1" applyBorder="1" applyAlignment="1">
      <alignment horizontal="center"/>
      <protection/>
    </xf>
    <xf numFmtId="171" fontId="27" fillId="0" borderId="14" xfId="85" applyNumberFormat="1" applyFont="1" applyFill="1" applyBorder="1" applyAlignment="1">
      <alignment horizontal="center" vertical="center" wrapText="1"/>
    </xf>
    <xf numFmtId="0" fontId="28" fillId="11" borderId="15" xfId="99" applyFont="1" applyFill="1" applyBorder="1">
      <alignment wrapText="1"/>
      <protection/>
    </xf>
    <xf numFmtId="0" fontId="28" fillId="0" borderId="0" xfId="0" applyFont="1" applyAlignment="1">
      <alignment/>
    </xf>
    <xf numFmtId="0" fontId="26" fillId="0" borderId="0" xfId="0" applyFont="1" applyFill="1" applyBorder="1" applyAlignment="1">
      <alignment horizontal="center" wrapText="1"/>
    </xf>
    <xf numFmtId="0" fontId="26" fillId="0" borderId="13" xfId="0" applyFont="1" applyFill="1" applyBorder="1" applyAlignment="1">
      <alignment horizontal="center" wrapText="1"/>
    </xf>
    <xf numFmtId="0" fontId="28" fillId="0" borderId="0" xfId="0" applyFont="1" applyFill="1" applyBorder="1" applyAlignment="1">
      <alignment/>
    </xf>
    <xf numFmtId="0" fontId="28" fillId="0" borderId="0" xfId="0" applyFont="1" applyFill="1" applyAlignment="1">
      <alignment/>
    </xf>
    <xf numFmtId="0" fontId="26" fillId="0" borderId="0" xfId="0" applyFont="1" applyFill="1" applyAlignment="1">
      <alignment/>
    </xf>
    <xf numFmtId="3" fontId="30" fillId="0" borderId="0" xfId="0" applyNumberFormat="1" applyFont="1" applyFill="1" applyBorder="1" applyAlignment="1">
      <alignment horizontal="center"/>
    </xf>
    <xf numFmtId="3" fontId="28" fillId="0" borderId="0" xfId="0" applyNumberFormat="1" applyFont="1" applyFill="1" applyAlignment="1">
      <alignment/>
    </xf>
    <xf numFmtId="0" fontId="28" fillId="0" borderId="0" xfId="0" applyFont="1" applyFill="1" applyBorder="1" applyAlignment="1">
      <alignment horizontal="center"/>
    </xf>
    <xf numFmtId="3" fontId="26" fillId="0" borderId="0" xfId="0" applyNumberFormat="1" applyFont="1" applyAlignment="1">
      <alignment horizontal="center"/>
    </xf>
    <xf numFmtId="0" fontId="26" fillId="0" borderId="0" xfId="0" applyFont="1" applyFill="1" applyAlignment="1">
      <alignment horizontal="center"/>
    </xf>
    <xf numFmtId="3" fontId="26"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center"/>
    </xf>
    <xf numFmtId="0" fontId="26" fillId="0" borderId="0" xfId="0" applyFont="1" applyBorder="1" applyAlignment="1">
      <alignment horizontal="center"/>
    </xf>
    <xf numFmtId="0" fontId="26" fillId="0" borderId="0" xfId="0" applyFont="1" applyAlignment="1">
      <alignment horizontal="center"/>
    </xf>
    <xf numFmtId="0" fontId="26" fillId="0" borderId="0" xfId="0" applyFont="1" applyAlignment="1">
      <alignment/>
    </xf>
    <xf numFmtId="0" fontId="28" fillId="0" borderId="0" xfId="0" applyFont="1" applyBorder="1" applyAlignment="1">
      <alignment horizontal="center"/>
    </xf>
    <xf numFmtId="0" fontId="28" fillId="0" borderId="0" xfId="0" applyFont="1" applyAlignment="1">
      <alignment horizontal="center"/>
    </xf>
    <xf numFmtId="3" fontId="28" fillId="0" borderId="0" xfId="0" applyNumberFormat="1" applyFont="1" applyFill="1" applyAlignment="1">
      <alignment horizontal="center"/>
    </xf>
    <xf numFmtId="0" fontId="26" fillId="0" borderId="0" xfId="0" applyFont="1" applyBorder="1" applyAlignment="1">
      <alignment/>
    </xf>
    <xf numFmtId="0" fontId="28" fillId="0" borderId="0" xfId="0" applyFont="1" applyBorder="1" applyAlignment="1">
      <alignment/>
    </xf>
    <xf numFmtId="0" fontId="28" fillId="0" borderId="13" xfId="0" applyFont="1" applyBorder="1" applyAlignment="1">
      <alignment/>
    </xf>
    <xf numFmtId="0" fontId="26" fillId="0" borderId="13" xfId="0" applyFont="1" applyBorder="1" applyAlignment="1">
      <alignment/>
    </xf>
    <xf numFmtId="3" fontId="28" fillId="0" borderId="13" xfId="0" applyNumberFormat="1" applyFont="1" applyBorder="1" applyAlignment="1">
      <alignment horizontal="right"/>
    </xf>
    <xf numFmtId="0" fontId="28" fillId="0" borderId="0" xfId="0" applyFont="1" applyAlignment="1">
      <alignment/>
    </xf>
    <xf numFmtId="0" fontId="26" fillId="0" borderId="0" xfId="0" applyFont="1" applyFill="1" applyAlignment="1">
      <alignment horizontal="center"/>
    </xf>
    <xf numFmtId="0" fontId="26" fillId="0" borderId="13" xfId="0" applyFont="1" applyFill="1" applyBorder="1" applyAlignment="1">
      <alignment horizontal="center"/>
    </xf>
    <xf numFmtId="0" fontId="28" fillId="0" borderId="0" xfId="0" applyFont="1" applyFill="1" applyAlignment="1">
      <alignment horizontal="center" wrapText="1"/>
    </xf>
    <xf numFmtId="0" fontId="28" fillId="0" borderId="0" xfId="0" applyFont="1" applyFill="1" applyAlignment="1">
      <alignment/>
    </xf>
    <xf numFmtId="3" fontId="31" fillId="0" borderId="0" xfId="85" applyNumberFormat="1" applyFont="1" applyFill="1" applyBorder="1" applyAlignment="1">
      <alignment/>
    </xf>
    <xf numFmtId="3" fontId="31" fillId="0" borderId="0" xfId="85" applyNumberFormat="1" applyFont="1" applyFill="1" applyAlignment="1">
      <alignment horizontal="right"/>
    </xf>
    <xf numFmtId="4" fontId="28" fillId="0" borderId="0" xfId="0" applyNumberFormat="1" applyFont="1" applyBorder="1" applyAlignment="1">
      <alignment/>
    </xf>
    <xf numFmtId="3" fontId="28" fillId="0" borderId="0" xfId="85" applyNumberFormat="1" applyFont="1" applyAlignment="1">
      <alignment horizontal="right"/>
    </xf>
    <xf numFmtId="0" fontId="26" fillId="0" borderId="0" xfId="0" applyFont="1" applyAlignment="1">
      <alignment/>
    </xf>
    <xf numFmtId="0" fontId="26" fillId="0" borderId="0" xfId="0" applyFont="1" applyAlignment="1">
      <alignment horizontal="center" wrapText="1"/>
    </xf>
    <xf numFmtId="0" fontId="26" fillId="0" borderId="0" xfId="0" applyFont="1" applyFill="1" applyAlignment="1">
      <alignment horizontal="center" wrapText="1"/>
    </xf>
    <xf numFmtId="3" fontId="28" fillId="0" borderId="0" xfId="85" applyNumberFormat="1" applyFont="1" applyFill="1" applyAlignment="1">
      <alignment horizontal="right"/>
    </xf>
    <xf numFmtId="0" fontId="26" fillId="0" borderId="0" xfId="0" applyFont="1" applyFill="1" applyAlignment="1">
      <alignment/>
    </xf>
    <xf numFmtId="3" fontId="26" fillId="0" borderId="0" xfId="85" applyNumberFormat="1" applyFont="1" applyAlignment="1">
      <alignment horizontal="right"/>
    </xf>
    <xf numFmtId="3" fontId="26" fillId="0" borderId="0" xfId="85" applyNumberFormat="1" applyFont="1" applyFill="1" applyAlignment="1">
      <alignment horizontal="right"/>
    </xf>
    <xf numFmtId="0" fontId="26" fillId="0" borderId="0" xfId="0" applyFont="1" applyAlignment="1">
      <alignment/>
    </xf>
    <xf numFmtId="0" fontId="28" fillId="0" borderId="0" xfId="0" applyFont="1" applyFill="1" applyAlignment="1">
      <alignment/>
    </xf>
    <xf numFmtId="4" fontId="27" fillId="0" borderId="0" xfId="0" applyNumberFormat="1" applyFont="1" applyFill="1" applyBorder="1" applyAlignment="1">
      <alignment vertical="top" wrapText="1"/>
    </xf>
    <xf numFmtId="0" fontId="26" fillId="0" borderId="13" xfId="0" applyFont="1" applyFill="1" applyBorder="1" applyAlignment="1">
      <alignment horizontal="center" wrapText="1"/>
    </xf>
    <xf numFmtId="4" fontId="28" fillId="0" borderId="13" xfId="85" applyNumberFormat="1" applyFont="1" applyFill="1" applyBorder="1" applyAlignment="1">
      <alignment horizontal="right"/>
    </xf>
    <xf numFmtId="0" fontId="28" fillId="0" borderId="13" xfId="0" applyFont="1" applyBorder="1" applyAlignment="1">
      <alignment/>
    </xf>
    <xf numFmtId="0" fontId="28" fillId="0" borderId="16" xfId="0" applyFont="1" applyFill="1" applyBorder="1" applyAlignment="1">
      <alignment vertical="top" wrapText="1"/>
    </xf>
    <xf numFmtId="0" fontId="28" fillId="0" borderId="0" xfId="0" applyFont="1" applyAlignment="1">
      <alignment horizontal="center" wrapText="1"/>
    </xf>
    <xf numFmtId="4" fontId="28" fillId="0" borderId="0" xfId="85" applyNumberFormat="1" applyFont="1" applyAlignment="1">
      <alignment horizontal="right"/>
    </xf>
    <xf numFmtId="0" fontId="30" fillId="0" borderId="13" xfId="0" applyFont="1" applyFill="1" applyBorder="1" applyAlignment="1">
      <alignment/>
    </xf>
    <xf numFmtId="1" fontId="28" fillId="0" borderId="13" xfId="85" applyNumberFormat="1" applyFont="1" applyFill="1" applyBorder="1" applyAlignment="1">
      <alignment horizontal="right"/>
    </xf>
    <xf numFmtId="0" fontId="28" fillId="0" borderId="0" xfId="101" applyFont="1">
      <alignment wrapText="1"/>
      <protection/>
    </xf>
    <xf numFmtId="0" fontId="28" fillId="0" borderId="0" xfId="101" applyFont="1" applyFill="1" applyAlignment="1">
      <alignment horizontal="center" wrapText="1"/>
      <protection/>
    </xf>
    <xf numFmtId="0" fontId="26" fillId="0" borderId="0" xfId="101" applyFont="1" applyFill="1">
      <alignment wrapText="1"/>
      <protection/>
    </xf>
    <xf numFmtId="0" fontId="28" fillId="0" borderId="0" xfId="101" applyFont="1" applyFill="1">
      <alignment wrapText="1"/>
      <protection/>
    </xf>
    <xf numFmtId="3" fontId="31" fillId="0" borderId="0" xfId="85" applyNumberFormat="1" applyFont="1" applyFill="1" applyAlignment="1">
      <alignment horizontal="center"/>
    </xf>
    <xf numFmtId="3" fontId="28" fillId="0" borderId="0" xfId="85" applyNumberFormat="1" applyFont="1" applyAlignment="1">
      <alignment horizontal="center"/>
    </xf>
    <xf numFmtId="165" fontId="28" fillId="0" borderId="0" xfId="85" applyNumberFormat="1" applyFont="1" applyAlignment="1">
      <alignment horizontal="center" wrapText="1"/>
    </xf>
    <xf numFmtId="3" fontId="26" fillId="0" borderId="0" xfId="85" applyNumberFormat="1" applyFont="1" applyAlignment="1">
      <alignment horizontal="center"/>
    </xf>
    <xf numFmtId="3" fontId="28" fillId="0" borderId="0" xfId="101" applyNumberFormat="1" applyFont="1">
      <alignment wrapText="1"/>
      <protection/>
    </xf>
    <xf numFmtId="0" fontId="26" fillId="0" borderId="0" xfId="101" applyFont="1" applyFill="1" applyAlignment="1">
      <alignment horizontal="center"/>
      <protection/>
    </xf>
    <xf numFmtId="3" fontId="26" fillId="0" borderId="0" xfId="101" applyNumberFormat="1" applyFont="1">
      <alignment wrapText="1"/>
      <protection/>
    </xf>
    <xf numFmtId="0" fontId="28" fillId="0" borderId="0" xfId="101" applyFont="1" applyAlignment="1">
      <alignment horizontal="center" wrapText="1"/>
      <protection/>
    </xf>
    <xf numFmtId="0" fontId="26" fillId="0" borderId="0" xfId="101" applyFont="1">
      <alignment wrapText="1"/>
      <protection/>
    </xf>
    <xf numFmtId="0" fontId="26" fillId="0" borderId="0" xfId="101" applyFont="1" applyAlignment="1">
      <alignment horizontal="center" wrapText="1"/>
      <protection/>
    </xf>
    <xf numFmtId="0" fontId="28" fillId="0" borderId="0" xfId="101" applyFont="1" applyFill="1" applyAlignment="1">
      <alignment horizontal="center"/>
      <protection/>
    </xf>
    <xf numFmtId="0" fontId="26" fillId="0" borderId="0" xfId="101" applyFont="1" applyFill="1" applyAlignment="1">
      <alignment horizontal="center" wrapText="1"/>
      <protection/>
    </xf>
    <xf numFmtId="3" fontId="26" fillId="0" borderId="0" xfId="101" applyNumberFormat="1" applyFont="1" applyFill="1">
      <alignment wrapText="1"/>
      <protection/>
    </xf>
    <xf numFmtId="3" fontId="28" fillId="0" borderId="0" xfId="101" applyNumberFormat="1" applyFont="1" applyFill="1">
      <alignment wrapText="1"/>
      <protection/>
    </xf>
    <xf numFmtId="0" fontId="28" fillId="0" borderId="0" xfId="101" applyFont="1" applyFill="1" applyBorder="1" applyAlignment="1">
      <alignment horizontal="center" wrapText="1"/>
      <protection/>
    </xf>
    <xf numFmtId="0" fontId="28" fillId="0" borderId="0" xfId="101" applyFont="1" applyFill="1" applyBorder="1" applyAlignment="1">
      <alignment horizontal="center"/>
      <protection/>
    </xf>
    <xf numFmtId="0" fontId="28" fillId="0" borderId="0" xfId="101" applyFont="1" applyFill="1" applyBorder="1">
      <alignment wrapText="1"/>
      <protection/>
    </xf>
    <xf numFmtId="0" fontId="28" fillId="0" borderId="13" xfId="101" applyFont="1" applyBorder="1" applyAlignment="1">
      <alignment horizontal="center" wrapText="1"/>
      <protection/>
    </xf>
    <xf numFmtId="0" fontId="26" fillId="0" borderId="13" xfId="101" applyFont="1" applyFill="1" applyBorder="1" applyAlignment="1">
      <alignment horizontal="center"/>
      <protection/>
    </xf>
    <xf numFmtId="0" fontId="28" fillId="0" borderId="13" xfId="101" applyFont="1" applyBorder="1">
      <alignment wrapText="1"/>
      <protection/>
    </xf>
    <xf numFmtId="3" fontId="28" fillId="0" borderId="13" xfId="85" applyNumberFormat="1" applyFont="1" applyBorder="1" applyAlignment="1">
      <alignment horizontal="center"/>
    </xf>
    <xf numFmtId="165" fontId="28" fillId="0" borderId="13" xfId="85" applyNumberFormat="1" applyFont="1" applyBorder="1" applyAlignment="1">
      <alignment horizontal="center" wrapText="1"/>
    </xf>
    <xf numFmtId="0" fontId="33" fillId="0" borderId="0" xfId="101" applyFont="1" applyFill="1">
      <alignment wrapText="1"/>
      <protection/>
    </xf>
    <xf numFmtId="3" fontId="28" fillId="0" borderId="0" xfId="85" applyNumberFormat="1" applyFont="1" applyFill="1" applyAlignment="1">
      <alignment horizontal="center"/>
    </xf>
    <xf numFmtId="0" fontId="30" fillId="0" borderId="0" xfId="0" applyFont="1" applyFill="1" applyAlignment="1">
      <alignment horizontal="right"/>
    </xf>
    <xf numFmtId="166" fontId="28" fillId="0" borderId="0" xfId="85" applyNumberFormat="1" applyFont="1" applyFill="1" applyAlignment="1">
      <alignment horizontal="right"/>
    </xf>
    <xf numFmtId="166" fontId="28" fillId="0" borderId="0" xfId="0" applyNumberFormat="1" applyFont="1" applyAlignment="1">
      <alignment/>
    </xf>
    <xf numFmtId="166" fontId="31" fillId="0" borderId="0" xfId="85" applyNumberFormat="1" applyFont="1" applyFill="1" applyAlignment="1">
      <alignment horizontal="right"/>
    </xf>
    <xf numFmtId="166" fontId="26" fillId="0" borderId="0" xfId="85" applyNumberFormat="1" applyFont="1" applyAlignment="1">
      <alignment horizontal="right"/>
    </xf>
    <xf numFmtId="166" fontId="28" fillId="0" borderId="0" xfId="85" applyNumberFormat="1" applyFont="1" applyAlignment="1">
      <alignment horizontal="right"/>
    </xf>
    <xf numFmtId="166" fontId="26" fillId="0" borderId="0" xfId="85" applyNumberFormat="1" applyFont="1" applyFill="1" applyAlignment="1">
      <alignment horizontal="right"/>
    </xf>
    <xf numFmtId="4" fontId="26" fillId="0" borderId="0" xfId="103" applyNumberFormat="1" applyFont="1" applyFill="1" applyBorder="1" applyAlignment="1">
      <alignment horizontal="center"/>
      <protection/>
    </xf>
    <xf numFmtId="166" fontId="27" fillId="0" borderId="0" xfId="0" applyNumberFormat="1" applyFont="1" applyFill="1" applyBorder="1" applyAlignment="1">
      <alignment vertical="top" wrapText="1"/>
    </xf>
    <xf numFmtId="4" fontId="28" fillId="0" borderId="0" xfId="103" applyNumberFormat="1" applyFont="1" applyFill="1" applyBorder="1" applyAlignment="1">
      <alignment horizontal="center"/>
      <protection/>
    </xf>
    <xf numFmtId="0" fontId="26" fillId="0" borderId="13" xfId="0" applyFont="1" applyFill="1" applyBorder="1" applyAlignment="1">
      <alignment/>
    </xf>
    <xf numFmtId="166" fontId="26" fillId="0" borderId="13" xfId="85" applyNumberFormat="1" applyFont="1" applyFill="1" applyBorder="1" applyAlignment="1">
      <alignment horizontal="right"/>
    </xf>
    <xf numFmtId="0" fontId="28" fillId="0" borderId="13" xfId="0" applyFont="1" applyBorder="1" applyAlignment="1">
      <alignment horizontal="center"/>
    </xf>
    <xf numFmtId="0" fontId="28" fillId="0" borderId="8" xfId="110" applyFont="1" applyFill="1" applyBorder="1">
      <alignment/>
      <protection/>
    </xf>
    <xf numFmtId="0" fontId="26" fillId="0" borderId="0" xfId="110" applyFont="1" applyFill="1" applyBorder="1" applyAlignment="1">
      <alignment horizontal="center" vertical="center" wrapText="1"/>
      <protection/>
    </xf>
    <xf numFmtId="0" fontId="26" fillId="0" borderId="13" xfId="110" applyFont="1" applyFill="1" applyBorder="1" applyAlignment="1">
      <alignment horizontal="center" vertical="center" wrapText="1"/>
      <protection/>
    </xf>
    <xf numFmtId="0" fontId="26" fillId="0" borderId="17" xfId="110" applyFont="1" applyFill="1" applyBorder="1" applyAlignment="1">
      <alignment horizontal="center" vertical="center" wrapText="1"/>
      <protection/>
    </xf>
    <xf numFmtId="0" fontId="28" fillId="0" borderId="18" xfId="110" applyFont="1" applyFill="1" applyBorder="1">
      <alignment/>
      <protection/>
    </xf>
    <xf numFmtId="0" fontId="28" fillId="0" borderId="18" xfId="110" applyFont="1" applyFill="1" applyBorder="1" applyAlignment="1">
      <alignment horizontal="center"/>
      <protection/>
    </xf>
    <xf numFmtId="3" fontId="31" fillId="0" borderId="18" xfId="110" applyNumberFormat="1" applyFont="1" applyFill="1" applyBorder="1" applyAlignment="1">
      <alignment horizontal="center"/>
      <protection/>
    </xf>
    <xf numFmtId="0" fontId="28" fillId="0" borderId="8" xfId="110" applyFont="1" applyFill="1" applyBorder="1" applyAlignment="1">
      <alignment horizontal="center"/>
      <protection/>
    </xf>
    <xf numFmtId="43" fontId="28" fillId="0" borderId="8" xfId="85" applyFont="1" applyFill="1" applyBorder="1" applyAlignment="1">
      <alignment/>
    </xf>
    <xf numFmtId="3" fontId="28" fillId="0" borderId="8" xfId="110" applyNumberFormat="1" applyFont="1" applyFill="1" applyBorder="1">
      <alignment/>
      <protection/>
    </xf>
    <xf numFmtId="3" fontId="31" fillId="0" borderId="8" xfId="110" applyNumberFormat="1" applyFont="1" applyFill="1" applyBorder="1">
      <alignment/>
      <protection/>
    </xf>
    <xf numFmtId="0" fontId="30" fillId="0" borderId="8" xfId="110" applyFont="1" applyFill="1" applyBorder="1">
      <alignment/>
      <protection/>
    </xf>
    <xf numFmtId="43" fontId="30" fillId="0" borderId="8" xfId="110" applyNumberFormat="1" applyFont="1" applyFill="1" applyBorder="1">
      <alignment/>
      <protection/>
    </xf>
    <xf numFmtId="0" fontId="26" fillId="0" borderId="0" xfId="0" applyFont="1" applyFill="1" applyBorder="1" applyAlignment="1">
      <alignment horizont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3" xfId="0" applyFont="1" applyFill="1" applyBorder="1" applyAlignment="1">
      <alignment horizontal="center" vertical="center"/>
    </xf>
    <xf numFmtId="0" fontId="26" fillId="0" borderId="13" xfId="0" applyFont="1" applyFill="1" applyBorder="1" applyAlignment="1">
      <alignment horizontal="center" vertical="center" wrapText="1"/>
    </xf>
    <xf numFmtId="0" fontId="28" fillId="0" borderId="13" xfId="0" applyFont="1" applyFill="1" applyBorder="1" applyAlignment="1">
      <alignment horizontal="right"/>
    </xf>
    <xf numFmtId="166" fontId="28" fillId="0" borderId="13" xfId="85" applyNumberFormat="1" applyFont="1" applyFill="1" applyBorder="1" applyAlignment="1">
      <alignment horizontal="right"/>
    </xf>
    <xf numFmtId="166" fontId="28" fillId="0" borderId="13" xfId="0" applyNumberFormat="1" applyFont="1" applyFill="1" applyBorder="1" applyAlignment="1">
      <alignment/>
    </xf>
    <xf numFmtId="3" fontId="26" fillId="0" borderId="0" xfId="85" applyNumberFormat="1" applyFont="1" applyFill="1" applyBorder="1" applyAlignment="1">
      <alignment horizontal="right"/>
    </xf>
    <xf numFmtId="166" fontId="26" fillId="0" borderId="0" xfId="0" applyNumberFormat="1" applyFont="1" applyFill="1" applyBorder="1" applyAlignment="1">
      <alignment/>
    </xf>
    <xf numFmtId="0" fontId="28" fillId="0" borderId="0" xfId="0" applyFont="1" applyBorder="1" applyAlignment="1">
      <alignment/>
    </xf>
    <xf numFmtId="166" fontId="26" fillId="0" borderId="0" xfId="85" applyNumberFormat="1" applyFont="1" applyFill="1" applyBorder="1" applyAlignment="1">
      <alignment horizontal="right"/>
    </xf>
    <xf numFmtId="3" fontId="28" fillId="0" borderId="0" xfId="85" applyNumberFormat="1" applyFont="1" applyBorder="1" applyAlignment="1">
      <alignment horizontal="right"/>
    </xf>
    <xf numFmtId="0" fontId="26" fillId="0" borderId="0" xfId="0" applyFont="1" applyBorder="1" applyAlignment="1">
      <alignment horizontal="center" wrapText="1"/>
    </xf>
    <xf numFmtId="0" fontId="26" fillId="0" borderId="0" xfId="0" applyFont="1" applyBorder="1" applyAlignment="1">
      <alignment/>
    </xf>
    <xf numFmtId="166" fontId="28" fillId="0" borderId="0" xfId="0" applyNumberFormat="1" applyFont="1" applyFill="1" applyBorder="1" applyAlignment="1">
      <alignment horizontal="right" vertical="top" wrapText="1"/>
    </xf>
    <xf numFmtId="3" fontId="28" fillId="0" borderId="0" xfId="85" applyNumberFormat="1" applyFont="1" applyFill="1" applyBorder="1" applyAlignment="1">
      <alignment horizontal="right"/>
    </xf>
    <xf numFmtId="0" fontId="26" fillId="0" borderId="0" xfId="0" applyFont="1" applyFill="1" applyBorder="1" applyAlignment="1">
      <alignment horizontal="center" wrapText="1"/>
    </xf>
    <xf numFmtId="0" fontId="26" fillId="0" borderId="0" xfId="0" applyFont="1" applyFill="1" applyBorder="1" applyAlignment="1">
      <alignment/>
    </xf>
    <xf numFmtId="3" fontId="28" fillId="0" borderId="0" xfId="0" applyNumberFormat="1" applyFont="1" applyFill="1" applyBorder="1" applyAlignment="1">
      <alignment horizontal="right" vertical="top" wrapText="1"/>
    </xf>
    <xf numFmtId="0" fontId="28" fillId="0" borderId="0" xfId="0" applyFont="1" applyFill="1" applyBorder="1" applyAlignment="1">
      <alignment/>
    </xf>
    <xf numFmtId="3" fontId="28" fillId="0" borderId="0" xfId="0" applyNumberFormat="1" applyFont="1" applyFill="1" applyBorder="1" applyAlignment="1">
      <alignment horizontal="right"/>
    </xf>
    <xf numFmtId="0" fontId="26" fillId="0" borderId="0" xfId="0" applyFont="1" applyFill="1" applyBorder="1" applyAlignment="1">
      <alignment horizontal="center"/>
    </xf>
    <xf numFmtId="0" fontId="26" fillId="0" borderId="0" xfId="0" applyFont="1" applyFill="1" applyBorder="1" applyAlignment="1">
      <alignment/>
    </xf>
    <xf numFmtId="0" fontId="26" fillId="0" borderId="0" xfId="108" applyFont="1" applyFill="1" applyBorder="1" applyAlignment="1">
      <alignment horizontal="center" wrapText="1"/>
      <protection/>
    </xf>
    <xf numFmtId="0" fontId="28" fillId="0" borderId="0" xfId="108" applyFont="1" applyFill="1" applyBorder="1" applyAlignment="1">
      <alignment horizontal="center" wrapText="1"/>
      <protection/>
    </xf>
    <xf numFmtId="0" fontId="26" fillId="0" borderId="0" xfId="108" applyFont="1" applyFill="1" applyBorder="1">
      <alignment/>
      <protection/>
    </xf>
    <xf numFmtId="3" fontId="26" fillId="0" borderId="0" xfId="0" applyNumberFormat="1" applyFont="1" applyFill="1" applyBorder="1" applyAlignment="1">
      <alignment horizontal="right" vertical="top" wrapText="1"/>
    </xf>
    <xf numFmtId="0" fontId="28" fillId="0" borderId="0" xfId="108" applyFont="1" applyBorder="1" applyAlignment="1">
      <alignment horizontal="center" wrapText="1"/>
      <protection/>
    </xf>
    <xf numFmtId="0" fontId="28" fillId="0" borderId="0" xfId="102" applyFont="1" applyFill="1">
      <alignment wrapText="1"/>
      <protection/>
    </xf>
    <xf numFmtId="0" fontId="28" fillId="0" borderId="0" xfId="112" applyFont="1">
      <alignment/>
      <protection/>
    </xf>
    <xf numFmtId="0" fontId="28" fillId="0" borderId="0" xfId="112" applyFont="1" applyAlignment="1">
      <alignment horizontal="center" wrapText="1"/>
      <protection/>
    </xf>
    <xf numFmtId="0" fontId="28" fillId="0" borderId="0" xfId="112" applyFont="1" applyFill="1" applyAlignment="1">
      <alignment horizontal="center" wrapText="1"/>
      <protection/>
    </xf>
    <xf numFmtId="0" fontId="28" fillId="0" borderId="0" xfId="112" applyFont="1" applyFill="1">
      <alignment/>
      <protection/>
    </xf>
    <xf numFmtId="0" fontId="30" fillId="0" borderId="0" xfId="112" applyFont="1" applyFill="1" applyAlignment="1">
      <alignment horizontal="right"/>
      <protection/>
    </xf>
    <xf numFmtId="0" fontId="26" fillId="0" borderId="0" xfId="112" applyFont="1" applyFill="1" applyBorder="1" applyAlignment="1">
      <alignment horizontal="center" vertical="center" wrapText="1"/>
      <protection/>
    </xf>
    <xf numFmtId="0" fontId="26" fillId="0" borderId="0" xfId="112" applyFont="1" applyFill="1" applyBorder="1" applyAlignment="1">
      <alignment horizontal="center" vertical="center"/>
      <protection/>
    </xf>
    <xf numFmtId="166" fontId="26" fillId="0" borderId="0" xfId="92" applyNumberFormat="1" applyFont="1" applyFill="1" applyBorder="1" applyAlignment="1" applyProtection="1">
      <alignment horizontal="right" vertical="center" wrapText="1"/>
      <protection/>
    </xf>
    <xf numFmtId="166" fontId="26" fillId="0" borderId="0" xfId="92" applyNumberFormat="1" applyFont="1" applyFill="1" applyBorder="1" applyAlignment="1" applyProtection="1">
      <alignment horizontal="center" vertical="center" wrapText="1"/>
      <protection/>
    </xf>
    <xf numFmtId="166" fontId="28" fillId="0" borderId="0" xfId="112" applyNumberFormat="1" applyFont="1">
      <alignment/>
      <protection/>
    </xf>
    <xf numFmtId="0" fontId="26" fillId="0" borderId="0" xfId="112" applyFont="1">
      <alignment/>
      <protection/>
    </xf>
    <xf numFmtId="174" fontId="28" fillId="0" borderId="0" xfId="112" applyNumberFormat="1" applyFont="1">
      <alignment/>
      <protection/>
    </xf>
    <xf numFmtId="4" fontId="28" fillId="0" borderId="0" xfId="112" applyNumberFormat="1" applyFont="1">
      <alignment/>
      <protection/>
    </xf>
    <xf numFmtId="0" fontId="28" fillId="0" borderId="0" xfId="111" applyFont="1">
      <alignment/>
      <protection/>
    </xf>
    <xf numFmtId="0" fontId="28" fillId="0" borderId="0" xfId="111" applyFont="1" applyAlignment="1">
      <alignment horizontal="center" wrapText="1"/>
      <protection/>
    </xf>
    <xf numFmtId="0" fontId="28" fillId="0" borderId="0" xfId="111" applyFont="1" applyFill="1" applyAlignment="1">
      <alignment horizontal="center" wrapText="1"/>
      <protection/>
    </xf>
    <xf numFmtId="0" fontId="28" fillId="0" borderId="0" xfId="111" applyFont="1" applyFill="1">
      <alignment/>
      <protection/>
    </xf>
    <xf numFmtId="0" fontId="30" fillId="0" borderId="0" xfId="111" applyFont="1" applyFill="1" applyAlignment="1">
      <alignment horizontal="right"/>
      <protection/>
    </xf>
    <xf numFmtId="0" fontId="26" fillId="0" borderId="0" xfId="111" applyFont="1" applyFill="1" applyBorder="1" applyAlignment="1">
      <alignment horizontal="center" vertical="center" wrapText="1"/>
      <protection/>
    </xf>
    <xf numFmtId="0" fontId="26" fillId="0" borderId="0" xfId="111" applyFont="1" applyFill="1" applyBorder="1" applyAlignment="1">
      <alignment horizontal="center" vertical="center"/>
      <protection/>
    </xf>
    <xf numFmtId="166" fontId="26" fillId="0" borderId="0" xfId="91" applyNumberFormat="1" applyFont="1" applyFill="1" applyBorder="1" applyAlignment="1" applyProtection="1">
      <alignment horizontal="right" vertical="center" wrapText="1"/>
      <protection/>
    </xf>
    <xf numFmtId="166" fontId="26" fillId="0" borderId="0" xfId="91" applyNumberFormat="1" applyFont="1" applyFill="1" applyBorder="1" applyAlignment="1" applyProtection="1">
      <alignment horizontal="center" vertical="center" wrapText="1"/>
      <protection/>
    </xf>
    <xf numFmtId="0" fontId="26" fillId="0" borderId="0" xfId="111" applyFont="1">
      <alignment/>
      <protection/>
    </xf>
    <xf numFmtId="166" fontId="28" fillId="0" borderId="0" xfId="111" applyNumberFormat="1" applyFont="1">
      <alignment/>
      <protection/>
    </xf>
    <xf numFmtId="0" fontId="26" fillId="0" borderId="0" xfId="109" applyFont="1" applyBorder="1" applyAlignment="1">
      <alignment horizontal="center"/>
      <protection/>
    </xf>
    <xf numFmtId="0" fontId="28" fillId="0" borderId="0" xfId="109" applyFont="1" applyBorder="1" applyAlignment="1">
      <alignment horizontal="center"/>
      <protection/>
    </xf>
    <xf numFmtId="0" fontId="28" fillId="0" borderId="0" xfId="109" applyFont="1" applyBorder="1">
      <alignment/>
      <protection/>
    </xf>
    <xf numFmtId="3" fontId="28" fillId="0" borderId="0" xfId="109" applyNumberFormat="1" applyFont="1" applyBorder="1">
      <alignment/>
      <protection/>
    </xf>
    <xf numFmtId="0" fontId="28" fillId="0" borderId="0" xfId="109" applyFont="1" applyFill="1" applyBorder="1" applyAlignment="1">
      <alignment horizontal="center"/>
      <protection/>
    </xf>
    <xf numFmtId="0" fontId="28" fillId="0" borderId="0" xfId="109" applyFont="1" applyFill="1" applyBorder="1">
      <alignment/>
      <protection/>
    </xf>
    <xf numFmtId="0" fontId="26" fillId="0" borderId="0" xfId="109" applyFont="1" applyBorder="1" applyAlignment="1">
      <alignment horizontal="center" vertical="center" wrapText="1"/>
      <protection/>
    </xf>
    <xf numFmtId="3" fontId="26" fillId="0" borderId="0" xfId="109" applyNumberFormat="1" applyFont="1" applyBorder="1" applyAlignment="1">
      <alignment horizontal="center" vertical="center" wrapText="1"/>
      <protection/>
    </xf>
    <xf numFmtId="165" fontId="26" fillId="0" borderId="0" xfId="109" applyNumberFormat="1" applyFont="1" applyBorder="1" applyAlignment="1">
      <alignment horizontal="center" vertical="center" wrapText="1"/>
      <protection/>
    </xf>
    <xf numFmtId="3" fontId="28" fillId="0" borderId="0" xfId="109" applyNumberFormat="1" applyFont="1" applyFill="1" applyBorder="1" applyAlignment="1">
      <alignment horizontal="center" vertical="top" wrapText="1"/>
      <protection/>
    </xf>
    <xf numFmtId="3" fontId="28" fillId="0" borderId="0" xfId="109" applyNumberFormat="1" applyFont="1" applyFill="1" applyBorder="1" applyAlignment="1">
      <alignment horizontal="center"/>
      <protection/>
    </xf>
    <xf numFmtId="49" fontId="28" fillId="0" borderId="0" xfId="109" applyNumberFormat="1" applyFont="1" applyFill="1" applyBorder="1" applyAlignment="1">
      <alignment horizontal="center" vertical="top" wrapText="1"/>
      <protection/>
    </xf>
    <xf numFmtId="3" fontId="28" fillId="0" borderId="0" xfId="109" applyNumberFormat="1" applyFont="1" applyBorder="1" applyAlignment="1">
      <alignment horizontal="center"/>
      <protection/>
    </xf>
    <xf numFmtId="3" fontId="28" fillId="0" borderId="0" xfId="109" applyNumberFormat="1" applyFont="1" applyFill="1" applyBorder="1" applyAlignment="1">
      <alignment horizontal="left" vertical="top" wrapText="1"/>
      <protection/>
    </xf>
    <xf numFmtId="43" fontId="28" fillId="0" borderId="0" xfId="85" applyFont="1" applyBorder="1" applyAlignment="1">
      <alignment/>
    </xf>
    <xf numFmtId="4" fontId="28" fillId="0" borderId="0" xfId="0" applyNumberFormat="1" applyFont="1" applyAlignment="1">
      <alignment/>
    </xf>
    <xf numFmtId="0" fontId="30" fillId="0" borderId="0" xfId="0" applyFont="1" applyFill="1" applyAlignment="1">
      <alignment horizontal="left"/>
    </xf>
    <xf numFmtId="0" fontId="30" fillId="0" borderId="13" xfId="0" applyFont="1" applyFill="1" applyBorder="1" applyAlignment="1">
      <alignment horizontal="right"/>
    </xf>
    <xf numFmtId="0" fontId="28" fillId="0" borderId="0" xfId="0" applyFont="1" applyFill="1" applyAlignment="1">
      <alignment horizontal="center"/>
    </xf>
    <xf numFmtId="0" fontId="28" fillId="0" borderId="0" xfId="106" applyFont="1" applyBorder="1" applyAlignment="1">
      <alignment horizontal="center"/>
      <protection/>
    </xf>
    <xf numFmtId="0" fontId="28" fillId="0" borderId="0" xfId="106" applyFont="1">
      <alignment/>
      <protection/>
    </xf>
    <xf numFmtId="3" fontId="28" fillId="0" borderId="0" xfId="106" applyNumberFormat="1" applyFont="1" applyBorder="1" applyAlignment="1">
      <alignment horizontal="center"/>
      <protection/>
    </xf>
    <xf numFmtId="0" fontId="28" fillId="0" borderId="0" xfId="106" applyFont="1" applyFill="1">
      <alignment/>
      <protection/>
    </xf>
    <xf numFmtId="0" fontId="28" fillId="0" borderId="0" xfId="106" applyFont="1" applyAlignment="1">
      <alignment horizontal="center"/>
      <protection/>
    </xf>
    <xf numFmtId="4" fontId="28" fillId="0" borderId="0" xfId="106" applyNumberFormat="1" applyFont="1">
      <alignment/>
      <protection/>
    </xf>
    <xf numFmtId="0" fontId="28" fillId="0" borderId="13" xfId="106" applyFont="1" applyBorder="1" applyAlignment="1">
      <alignment horizontal="center"/>
      <protection/>
    </xf>
    <xf numFmtId="0" fontId="28" fillId="0" borderId="13" xfId="106" applyFont="1" applyBorder="1">
      <alignment/>
      <protection/>
    </xf>
    <xf numFmtId="3" fontId="28" fillId="0" borderId="13" xfId="106" applyNumberFormat="1" applyFont="1" applyBorder="1">
      <alignment/>
      <protection/>
    </xf>
    <xf numFmtId="3" fontId="26" fillId="0" borderId="13" xfId="106" applyNumberFormat="1" applyFont="1" applyBorder="1" applyAlignment="1">
      <alignment horizontal="center"/>
      <protection/>
    </xf>
    <xf numFmtId="4" fontId="28" fillId="0" borderId="13" xfId="106" applyNumberFormat="1" applyFont="1" applyBorder="1">
      <alignment/>
      <protection/>
    </xf>
    <xf numFmtId="0" fontId="28" fillId="0" borderId="0" xfId="106" applyFont="1" applyBorder="1" applyAlignment="1">
      <alignment vertical="top" wrapText="1"/>
      <protection/>
    </xf>
    <xf numFmtId="3" fontId="28" fillId="0" borderId="0" xfId="106" applyNumberFormat="1" applyFont="1" applyBorder="1" applyAlignment="1">
      <alignment vertical="top" wrapText="1"/>
      <protection/>
    </xf>
    <xf numFmtId="4" fontId="26" fillId="0" borderId="0" xfId="106" applyNumberFormat="1" applyFont="1" applyFill="1" applyBorder="1" applyAlignment="1">
      <alignment horizontal="center" vertical="top" wrapText="1"/>
      <protection/>
    </xf>
    <xf numFmtId="0" fontId="28" fillId="0" borderId="0" xfId="106" applyFont="1" applyBorder="1" applyAlignment="1">
      <alignment horizontal="center" vertical="top" wrapText="1"/>
      <protection/>
    </xf>
    <xf numFmtId="0" fontId="28" fillId="0" borderId="0" xfId="106" applyFont="1" applyFill="1" applyBorder="1" applyAlignment="1">
      <alignment horizontal="center" vertical="top" wrapText="1"/>
      <protection/>
    </xf>
    <xf numFmtId="0" fontId="26" fillId="0" borderId="0" xfId="102" applyFont="1" applyFill="1" applyAlignment="1">
      <alignment horizontal="center"/>
      <protection/>
    </xf>
    <xf numFmtId="3" fontId="28" fillId="0" borderId="0" xfId="100" applyNumberFormat="1" applyFont="1" applyAlignment="1">
      <alignment horizontal="center"/>
      <protection/>
    </xf>
    <xf numFmtId="2" fontId="28" fillId="0" borderId="0" xfId="100" applyNumberFormat="1" applyFont="1">
      <alignment/>
      <protection/>
    </xf>
    <xf numFmtId="0" fontId="28" fillId="0" borderId="0" xfId="100" applyFont="1" applyAlignment="1">
      <alignment horizontal="center"/>
      <protection/>
    </xf>
    <xf numFmtId="0" fontId="28" fillId="0" borderId="0" xfId="100" applyFont="1">
      <alignment/>
      <protection/>
    </xf>
    <xf numFmtId="0" fontId="26" fillId="0" borderId="0" xfId="100" applyFont="1" applyFill="1" applyAlignment="1">
      <alignment horizontal="center"/>
      <protection/>
    </xf>
    <xf numFmtId="0" fontId="26" fillId="0" borderId="0" xfId="100" applyFont="1" applyFill="1" applyAlignment="1">
      <alignment horizontal="left"/>
      <protection/>
    </xf>
    <xf numFmtId="2" fontId="28" fillId="0" borderId="13" xfId="0" applyNumberFormat="1" applyFont="1" applyFill="1" applyBorder="1" applyAlignment="1">
      <alignment/>
    </xf>
    <xf numFmtId="0" fontId="34" fillId="0" borderId="0" xfId="100" applyFont="1" applyAlignment="1">
      <alignment horizontal="center"/>
      <protection/>
    </xf>
    <xf numFmtId="0" fontId="28" fillId="0" borderId="0" xfId="102" applyFont="1" applyFill="1" applyAlignment="1">
      <alignment horizontal="center" wrapText="1"/>
      <protection/>
    </xf>
    <xf numFmtId="3" fontId="31" fillId="0" borderId="0" xfId="90" applyNumberFormat="1" applyFont="1" applyFill="1" applyBorder="1" applyAlignment="1" applyProtection="1">
      <alignment horizontal="center"/>
      <protection/>
    </xf>
    <xf numFmtId="3" fontId="28" fillId="0" borderId="0" xfId="100" applyNumberFormat="1" applyFont="1" applyFill="1" applyAlignment="1">
      <alignment horizontal="center"/>
      <protection/>
    </xf>
    <xf numFmtId="0" fontId="28" fillId="0" borderId="0" xfId="100" applyFont="1" applyFill="1" applyAlignment="1">
      <alignment horizontal="center"/>
      <protection/>
    </xf>
    <xf numFmtId="0" fontId="28" fillId="0" borderId="0" xfId="100" applyFont="1" applyFill="1">
      <alignment/>
      <protection/>
    </xf>
    <xf numFmtId="3" fontId="26" fillId="0" borderId="0" xfId="90" applyNumberFormat="1" applyFont="1" applyFill="1" applyBorder="1" applyAlignment="1" applyProtection="1">
      <alignment horizontal="center"/>
      <protection/>
    </xf>
    <xf numFmtId="2" fontId="26" fillId="0" borderId="0" xfId="100" applyNumberFormat="1" applyFont="1" applyFill="1" applyAlignment="1">
      <alignment horizontal="center"/>
      <protection/>
    </xf>
    <xf numFmtId="3" fontId="26" fillId="0" borderId="0" xfId="100" applyNumberFormat="1" applyFont="1" applyAlignment="1">
      <alignment horizontal="center"/>
      <protection/>
    </xf>
    <xf numFmtId="3" fontId="28" fillId="0" borderId="0" xfId="90" applyNumberFormat="1" applyFont="1" applyFill="1" applyBorder="1" applyAlignment="1" applyProtection="1">
      <alignment horizontal="center"/>
      <protection/>
    </xf>
    <xf numFmtId="0" fontId="26" fillId="0" borderId="0" xfId="102" applyFont="1" applyAlignment="1">
      <alignment horizontal="center" wrapText="1"/>
      <protection/>
    </xf>
    <xf numFmtId="0" fontId="26" fillId="0" borderId="0" xfId="102" applyFont="1">
      <alignment wrapText="1"/>
      <protection/>
    </xf>
    <xf numFmtId="2" fontId="26" fillId="0" borderId="0" xfId="100" applyNumberFormat="1" applyFont="1" applyAlignment="1">
      <alignment horizontal="center"/>
      <protection/>
    </xf>
    <xf numFmtId="2" fontId="28" fillId="0" borderId="0" xfId="100" applyNumberFormat="1" applyFont="1" applyAlignment="1">
      <alignment horizontal="center"/>
      <protection/>
    </xf>
    <xf numFmtId="0" fontId="28" fillId="0" borderId="0" xfId="102" applyFont="1" applyAlignment="1">
      <alignment horizontal="center" wrapText="1"/>
      <protection/>
    </xf>
    <xf numFmtId="2" fontId="28" fillId="0" borderId="0" xfId="100" applyNumberFormat="1" applyFont="1" applyFill="1" applyAlignment="1">
      <alignment horizontal="center"/>
      <protection/>
    </xf>
    <xf numFmtId="0" fontId="30" fillId="0" borderId="0" xfId="100" applyFont="1" applyAlignment="1">
      <alignment horizontal="center"/>
      <protection/>
    </xf>
    <xf numFmtId="0" fontId="26" fillId="0" borderId="0" xfId="102" applyFont="1" applyFill="1" applyAlignment="1">
      <alignment horizontal="center" wrapText="1"/>
      <protection/>
    </xf>
    <xf numFmtId="0" fontId="26" fillId="0" borderId="0" xfId="102" applyFont="1" applyFill="1">
      <alignment wrapText="1"/>
      <protection/>
    </xf>
    <xf numFmtId="3" fontId="30" fillId="0" borderId="0" xfId="100" applyNumberFormat="1" applyFont="1" applyAlignment="1">
      <alignment horizontal="center"/>
      <protection/>
    </xf>
    <xf numFmtId="0" fontId="26" fillId="0" borderId="19" xfId="102" applyFont="1" applyFill="1" applyBorder="1" applyAlignment="1">
      <alignment horizontal="center" wrapText="1"/>
      <protection/>
    </xf>
    <xf numFmtId="0" fontId="28" fillId="0" borderId="19" xfId="102" applyFont="1" applyFill="1" applyBorder="1">
      <alignment wrapText="1"/>
      <protection/>
    </xf>
    <xf numFmtId="3" fontId="28" fillId="0" borderId="19" xfId="90" applyNumberFormat="1" applyFont="1" applyFill="1" applyBorder="1" applyAlignment="1" applyProtection="1">
      <alignment horizontal="center"/>
      <protection/>
    </xf>
    <xf numFmtId="2" fontId="28" fillId="0" borderId="19" xfId="100" applyNumberFormat="1" applyFont="1" applyBorder="1" applyAlignment="1">
      <alignment horizontal="center"/>
      <protection/>
    </xf>
    <xf numFmtId="0" fontId="35" fillId="0" borderId="13" xfId="0" applyFont="1" applyBorder="1" applyAlignment="1">
      <alignment/>
    </xf>
    <xf numFmtId="3" fontId="35" fillId="0" borderId="13" xfId="0" applyNumberFormat="1" applyFont="1" applyBorder="1" applyAlignment="1">
      <alignment/>
    </xf>
    <xf numFmtId="0" fontId="35" fillId="0" borderId="0" xfId="0" applyFont="1" applyBorder="1" applyAlignment="1">
      <alignment/>
    </xf>
    <xf numFmtId="0" fontId="36" fillId="0" borderId="0" xfId="0" applyFont="1" applyAlignment="1">
      <alignment/>
    </xf>
    <xf numFmtId="0" fontId="36" fillId="0" borderId="0" xfId="0" applyFont="1" applyBorder="1" applyAlignment="1">
      <alignment/>
    </xf>
    <xf numFmtId="3" fontId="29" fillId="0" borderId="15" xfId="0" applyNumberFormat="1" applyFont="1" applyFill="1" applyBorder="1" applyAlignment="1">
      <alignment horizontal="center" vertical="center" wrapText="1"/>
    </xf>
    <xf numFmtId="3" fontId="29" fillId="0" borderId="14" xfId="0" applyNumberFormat="1" applyFont="1" applyFill="1" applyBorder="1" applyAlignment="1">
      <alignment horizontal="center" vertical="center" wrapText="1"/>
    </xf>
    <xf numFmtId="3" fontId="29" fillId="0" borderId="20" xfId="0" applyNumberFormat="1" applyFont="1" applyFill="1" applyBorder="1" applyAlignment="1">
      <alignment horizontal="center" vertical="center" wrapText="1"/>
    </xf>
    <xf numFmtId="0" fontId="28" fillId="0" borderId="15" xfId="99" applyFont="1" applyFill="1" applyBorder="1">
      <alignment wrapText="1"/>
      <protection/>
    </xf>
    <xf numFmtId="171" fontId="26" fillId="0" borderId="14" xfId="85" applyNumberFormat="1" applyFont="1" applyFill="1" applyBorder="1" applyAlignment="1">
      <alignment horizontal="center" wrapText="1"/>
    </xf>
    <xf numFmtId="171" fontId="26" fillId="11" borderId="14" xfId="85" applyNumberFormat="1" applyFont="1" applyFill="1" applyBorder="1" applyAlignment="1">
      <alignment horizontal="center" wrapText="1"/>
    </xf>
    <xf numFmtId="10" fontId="26" fillId="11" borderId="14" xfId="116" applyNumberFormat="1" applyFont="1" applyFill="1" applyBorder="1" applyAlignment="1">
      <alignment wrapText="1"/>
    </xf>
    <xf numFmtId="171" fontId="28" fillId="0" borderId="14" xfId="85" applyNumberFormat="1" applyFont="1" applyFill="1" applyBorder="1" applyAlignment="1">
      <alignment horizontal="center" wrapText="1"/>
    </xf>
    <xf numFmtId="171" fontId="28" fillId="0" borderId="14" xfId="85" applyNumberFormat="1" applyFont="1" applyFill="1" applyBorder="1" applyAlignment="1">
      <alignment wrapText="1"/>
    </xf>
    <xf numFmtId="171" fontId="28" fillId="11" borderId="14" xfId="85" applyNumberFormat="1" applyFont="1" applyFill="1" applyBorder="1" applyAlignment="1">
      <alignment wrapText="1"/>
    </xf>
    <xf numFmtId="10" fontId="28" fillId="11" borderId="14" xfId="85" applyNumberFormat="1" applyFont="1" applyFill="1" applyBorder="1" applyAlignment="1">
      <alignment wrapText="1"/>
    </xf>
    <xf numFmtId="171" fontId="26" fillId="0" borderId="14" xfId="85" applyNumberFormat="1" applyFont="1" applyFill="1" applyBorder="1" applyAlignment="1">
      <alignment horizontal="center"/>
    </xf>
    <xf numFmtId="171" fontId="26" fillId="11" borderId="14" xfId="85" applyNumberFormat="1" applyFont="1" applyFill="1" applyBorder="1" applyAlignment="1">
      <alignment horizontal="center"/>
    </xf>
    <xf numFmtId="10" fontId="26" fillId="11" borderId="14" xfId="85" applyNumberFormat="1" applyFont="1" applyFill="1" applyBorder="1" applyAlignment="1">
      <alignment horizontal="center"/>
    </xf>
    <xf numFmtId="10" fontId="28" fillId="11" borderId="14" xfId="116" applyNumberFormat="1" applyFont="1" applyFill="1" applyBorder="1" applyAlignment="1">
      <alignment wrapText="1"/>
    </xf>
    <xf numFmtId="171" fontId="27" fillId="0" borderId="14" xfId="85" applyNumberFormat="1" applyFont="1" applyFill="1" applyBorder="1" applyAlignment="1">
      <alignment horizontal="center"/>
    </xf>
    <xf numFmtId="171" fontId="27" fillId="11" borderId="14" xfId="85" applyNumberFormat="1" applyFont="1" applyFill="1" applyBorder="1" applyAlignment="1">
      <alignment horizontal="center"/>
    </xf>
    <xf numFmtId="171" fontId="28" fillId="11" borderId="14" xfId="85" applyNumberFormat="1" applyFont="1" applyFill="1" applyBorder="1" applyAlignment="1">
      <alignment horizontal="center" wrapText="1"/>
    </xf>
    <xf numFmtId="10" fontId="28" fillId="11" borderId="14" xfId="85" applyNumberFormat="1" applyFont="1" applyFill="1" applyBorder="1" applyAlignment="1">
      <alignment horizontal="center" wrapText="1"/>
    </xf>
    <xf numFmtId="171" fontId="28" fillId="0" borderId="14" xfId="85" applyNumberFormat="1" applyFont="1" applyFill="1" applyBorder="1" applyAlignment="1">
      <alignment horizontal="center"/>
    </xf>
    <xf numFmtId="0" fontId="37" fillId="0" borderId="0" xfId="99" applyFont="1" applyFill="1" applyBorder="1">
      <alignment wrapText="1"/>
      <protection/>
    </xf>
    <xf numFmtId="171" fontId="28" fillId="11" borderId="20" xfId="85" applyNumberFormat="1" applyFont="1" applyFill="1" applyBorder="1" applyAlignment="1">
      <alignment wrapText="1"/>
    </xf>
    <xf numFmtId="171" fontId="28" fillId="0" borderId="20" xfId="85" applyNumberFormat="1" applyFont="1" applyFill="1" applyBorder="1" applyAlignment="1">
      <alignment wrapText="1"/>
    </xf>
    <xf numFmtId="0" fontId="26" fillId="0" borderId="0" xfId="0" applyFont="1" applyAlignment="1">
      <alignment horizontal="center"/>
    </xf>
    <xf numFmtId="3" fontId="28" fillId="0" borderId="0" xfId="0" applyNumberFormat="1" applyFont="1" applyAlignment="1">
      <alignment/>
    </xf>
    <xf numFmtId="3" fontId="28" fillId="0" borderId="0" xfId="0" applyNumberFormat="1" applyFont="1" applyFill="1" applyAlignment="1">
      <alignment/>
    </xf>
    <xf numFmtId="171" fontId="26" fillId="0" borderId="0" xfId="88" applyNumberFormat="1" applyFont="1" applyFill="1" applyBorder="1" applyAlignment="1">
      <alignment/>
    </xf>
    <xf numFmtId="3" fontId="26" fillId="0" borderId="0" xfId="0" applyNumberFormat="1" applyFont="1" applyFill="1" applyAlignment="1">
      <alignment horizontal="center"/>
    </xf>
    <xf numFmtId="0" fontId="28" fillId="0" borderId="0" xfId="0" applyFont="1" applyAlignment="1">
      <alignment horizontal="center"/>
    </xf>
    <xf numFmtId="3" fontId="26" fillId="0" borderId="0" xfId="0" applyNumberFormat="1" applyFont="1" applyFill="1" applyAlignment="1">
      <alignment horizontal="left"/>
    </xf>
    <xf numFmtId="165" fontId="28" fillId="0" borderId="0" xfId="0" applyNumberFormat="1" applyFont="1" applyAlignment="1">
      <alignment/>
    </xf>
    <xf numFmtId="0" fontId="30" fillId="0" borderId="0" xfId="0" applyFont="1" applyFill="1" applyAlignment="1">
      <alignment/>
    </xf>
    <xf numFmtId="3" fontId="30" fillId="0" borderId="13" xfId="0" applyNumberFormat="1" applyFont="1" applyFill="1" applyBorder="1" applyAlignment="1">
      <alignment/>
    </xf>
    <xf numFmtId="165" fontId="28" fillId="0" borderId="13" xfId="0" applyNumberFormat="1" applyFont="1" applyBorder="1" applyAlignment="1">
      <alignment/>
    </xf>
    <xf numFmtId="3" fontId="33" fillId="0" borderId="0" xfId="0" applyNumberFormat="1" applyFont="1" applyFill="1" applyAlignment="1">
      <alignment horizontal="center"/>
    </xf>
    <xf numFmtId="3" fontId="33" fillId="0" borderId="0" xfId="0" applyNumberFormat="1" applyFont="1" applyAlignment="1">
      <alignment horizontal="center"/>
    </xf>
    <xf numFmtId="0" fontId="28" fillId="13" borderId="15" xfId="99" applyFont="1" applyFill="1" applyBorder="1">
      <alignment wrapText="1"/>
      <protection/>
    </xf>
    <xf numFmtId="171" fontId="26" fillId="13" borderId="14" xfId="85" applyNumberFormat="1" applyFont="1" applyFill="1" applyBorder="1" applyAlignment="1">
      <alignment horizontal="center" wrapText="1"/>
    </xf>
    <xf numFmtId="171" fontId="28" fillId="13" borderId="14" xfId="85" applyNumberFormat="1" applyFont="1" applyFill="1" applyBorder="1" applyAlignment="1">
      <alignment wrapText="1"/>
    </xf>
    <xf numFmtId="171" fontId="26" fillId="13" borderId="14" xfId="85" applyNumberFormat="1" applyFont="1" applyFill="1" applyBorder="1" applyAlignment="1">
      <alignment horizontal="center"/>
    </xf>
    <xf numFmtId="171" fontId="27" fillId="13" borderId="14" xfId="85" applyNumberFormat="1" applyFont="1" applyFill="1" applyBorder="1" applyAlignment="1">
      <alignment horizontal="center"/>
    </xf>
    <xf numFmtId="171" fontId="28" fillId="13" borderId="14" xfId="85" applyNumberFormat="1" applyFont="1" applyFill="1" applyBorder="1" applyAlignment="1">
      <alignment horizontal="center" wrapText="1"/>
    </xf>
    <xf numFmtId="171" fontId="28" fillId="13" borderId="14" xfId="85" applyNumberFormat="1" applyFont="1" applyFill="1" applyBorder="1" applyAlignment="1">
      <alignment horizontal="center"/>
    </xf>
    <xf numFmtId="171" fontId="28" fillId="13" borderId="20" xfId="85" applyNumberFormat="1" applyFont="1" applyFill="1" applyBorder="1" applyAlignment="1">
      <alignment wrapText="1"/>
    </xf>
    <xf numFmtId="0" fontId="28" fillId="0" borderId="13" xfId="0" applyFont="1" applyFill="1" applyBorder="1" applyAlignment="1">
      <alignment horizontal="center"/>
    </xf>
    <xf numFmtId="171" fontId="28" fillId="13" borderId="15" xfId="99" applyNumberFormat="1" applyFont="1" applyFill="1" applyBorder="1">
      <alignment wrapText="1"/>
      <protection/>
    </xf>
    <xf numFmtId="171" fontId="28" fillId="13" borderId="21" xfId="99" applyNumberFormat="1" applyFont="1" applyFill="1" applyBorder="1">
      <alignment wrapText="1"/>
      <protection/>
    </xf>
    <xf numFmtId="4" fontId="28" fillId="0" borderId="0" xfId="85" applyNumberFormat="1" applyFont="1" applyBorder="1" applyAlignment="1">
      <alignment horizontal="center"/>
    </xf>
    <xf numFmtId="4" fontId="26" fillId="0" borderId="0" xfId="85" applyNumberFormat="1" applyFont="1" applyBorder="1" applyAlignment="1">
      <alignment horizontal="center"/>
    </xf>
    <xf numFmtId="4" fontId="28" fillId="0" borderId="0" xfId="85" applyNumberFormat="1" applyFont="1" applyFill="1" applyAlignment="1">
      <alignment horizontal="right"/>
    </xf>
    <xf numFmtId="4" fontId="26" fillId="0" borderId="0" xfId="85" applyNumberFormat="1" applyFont="1" applyFill="1" applyAlignment="1">
      <alignment horizontal="right"/>
    </xf>
    <xf numFmtId="3" fontId="26" fillId="0" borderId="0" xfId="0" applyNumberFormat="1" applyFont="1" applyAlignment="1">
      <alignment/>
    </xf>
    <xf numFmtId="4" fontId="26" fillId="0" borderId="13" xfId="85" applyNumberFormat="1" applyFont="1" applyFill="1" applyBorder="1" applyAlignment="1">
      <alignment horizontal="right"/>
    </xf>
    <xf numFmtId="0" fontId="28" fillId="0" borderId="13" xfId="0" applyFont="1" applyFill="1" applyBorder="1" applyAlignment="1">
      <alignment horizontal="center" wrapText="1"/>
    </xf>
    <xf numFmtId="0" fontId="30" fillId="0" borderId="13" xfId="0" applyFont="1" applyFill="1" applyBorder="1" applyAlignment="1">
      <alignment horizontal="right"/>
    </xf>
    <xf numFmtId="166" fontId="28" fillId="0" borderId="13" xfId="85" applyNumberFormat="1" applyFont="1" applyFill="1" applyBorder="1" applyAlignment="1">
      <alignment horizontal="right"/>
    </xf>
    <xf numFmtId="4" fontId="28" fillId="0" borderId="13" xfId="0" applyNumberFormat="1" applyFont="1" applyFill="1" applyBorder="1" applyAlignment="1">
      <alignment/>
    </xf>
    <xf numFmtId="166" fontId="28" fillId="0" borderId="0" xfId="0" applyNumberFormat="1" applyFont="1" applyFill="1" applyAlignment="1">
      <alignment/>
    </xf>
    <xf numFmtId="4" fontId="28" fillId="0" borderId="0" xfId="107" applyNumberFormat="1" applyFont="1" applyFill="1" applyBorder="1" applyAlignment="1">
      <alignment horizontal="center"/>
      <protection/>
    </xf>
    <xf numFmtId="0" fontId="28" fillId="0" borderId="0" xfId="98" applyFont="1">
      <alignment/>
      <protection/>
    </xf>
    <xf numFmtId="0" fontId="26" fillId="0" borderId="0" xfId="98" applyFont="1">
      <alignment/>
      <protection/>
    </xf>
    <xf numFmtId="0" fontId="28" fillId="0" borderId="0" xfId="98" applyFont="1" applyAlignment="1">
      <alignment horizontal="center" wrapText="1"/>
      <protection/>
    </xf>
    <xf numFmtId="0" fontId="28" fillId="0" borderId="0" xfId="98" applyFont="1" applyFill="1">
      <alignment/>
      <protection/>
    </xf>
    <xf numFmtId="166" fontId="28" fillId="0" borderId="0" xfId="98" applyNumberFormat="1" applyFont="1">
      <alignment/>
      <protection/>
    </xf>
    <xf numFmtId="0" fontId="28" fillId="0" borderId="13" xfId="104" applyFont="1" applyFill="1" applyBorder="1" applyAlignment="1">
      <alignment horizontal="center" wrapText="1"/>
      <protection/>
    </xf>
    <xf numFmtId="0" fontId="28" fillId="0" borderId="13" xfId="104" applyFont="1" applyFill="1" applyBorder="1">
      <alignment/>
      <protection/>
    </xf>
    <xf numFmtId="0" fontId="30" fillId="0" borderId="13" xfId="104" applyFont="1" applyFill="1" applyBorder="1" applyAlignment="1">
      <alignment horizontal="right"/>
      <protection/>
    </xf>
    <xf numFmtId="0" fontId="28" fillId="0" borderId="0" xfId="98" applyFont="1" applyFill="1" applyAlignment="1">
      <alignment horizontal="center" wrapText="1"/>
      <protection/>
    </xf>
    <xf numFmtId="166" fontId="26" fillId="0" borderId="0" xfId="89" applyNumberFormat="1" applyFont="1" applyFill="1" applyBorder="1" applyAlignment="1" applyProtection="1">
      <alignment/>
      <protection/>
    </xf>
    <xf numFmtId="166" fontId="26" fillId="0" borderId="0" xfId="92" applyNumberFormat="1" applyFont="1" applyFill="1" applyBorder="1" applyAlignment="1" applyProtection="1">
      <alignment horizontal="center" vertical="center" wrapText="1"/>
      <protection/>
    </xf>
    <xf numFmtId="0" fontId="26" fillId="0" borderId="0" xfId="98" applyFont="1" applyFill="1" applyAlignment="1">
      <alignment horizontal="center"/>
      <protection/>
    </xf>
    <xf numFmtId="166" fontId="26" fillId="0" borderId="0" xfId="89" applyNumberFormat="1" applyFont="1" applyFill="1" applyBorder="1" applyAlignment="1" applyProtection="1">
      <alignment horizontal="right"/>
      <protection/>
    </xf>
    <xf numFmtId="10" fontId="26" fillId="0" borderId="0" xfId="112" applyNumberFormat="1" applyFont="1" applyBorder="1" applyAlignment="1">
      <alignment horizontal="center"/>
      <protection/>
    </xf>
    <xf numFmtId="166" fontId="28" fillId="0" borderId="0" xfId="89" applyNumberFormat="1" applyFont="1" applyFill="1" applyBorder="1" applyAlignment="1" applyProtection="1">
      <alignment horizontal="right"/>
      <protection/>
    </xf>
    <xf numFmtId="0" fontId="26" fillId="0" borderId="0" xfId="98" applyFont="1" applyAlignment="1">
      <alignment horizontal="center" wrapText="1"/>
      <protection/>
    </xf>
    <xf numFmtId="0" fontId="26" fillId="0" borderId="0" xfId="98" applyFont="1" applyFill="1" applyBorder="1" applyAlignment="1">
      <alignment horizontal="center" wrapText="1"/>
      <protection/>
    </xf>
    <xf numFmtId="0" fontId="26" fillId="0" borderId="0" xfId="98" applyFont="1" applyFill="1" applyBorder="1">
      <alignment/>
      <protection/>
    </xf>
    <xf numFmtId="0" fontId="28" fillId="0" borderId="0" xfId="98" applyFont="1" applyFill="1" applyBorder="1" applyAlignment="1">
      <alignment horizontal="center" wrapText="1"/>
      <protection/>
    </xf>
    <xf numFmtId="0" fontId="28" fillId="0" borderId="0" xfId="98" applyFont="1" applyFill="1" applyBorder="1">
      <alignment/>
      <protection/>
    </xf>
    <xf numFmtId="3" fontId="28" fillId="0" borderId="0" xfId="98" applyNumberFormat="1" applyFont="1" applyBorder="1" applyAlignment="1">
      <alignment wrapText="1"/>
      <protection/>
    </xf>
    <xf numFmtId="0" fontId="26" fillId="0" borderId="0" xfId="98" applyFont="1" applyFill="1" applyAlignment="1">
      <alignment horizontal="center" wrapText="1"/>
      <protection/>
    </xf>
    <xf numFmtId="0" fontId="26" fillId="0" borderId="0" xfId="98" applyFont="1" applyFill="1">
      <alignment/>
      <protection/>
    </xf>
    <xf numFmtId="0" fontId="28" fillId="0" borderId="0" xfId="96" applyFont="1" applyFill="1" applyBorder="1">
      <alignment/>
      <protection/>
    </xf>
    <xf numFmtId="3" fontId="28" fillId="0" borderId="0" xfId="87" applyNumberFormat="1" applyFont="1" applyFill="1" applyBorder="1" applyAlignment="1">
      <alignment horizontal="right"/>
    </xf>
    <xf numFmtId="0" fontId="28" fillId="0" borderId="13" xfId="98" applyFont="1" applyBorder="1" applyAlignment="1">
      <alignment horizontal="center" wrapText="1"/>
      <protection/>
    </xf>
    <xf numFmtId="0" fontId="28" fillId="0" borderId="13" xfId="98" applyFont="1" applyBorder="1">
      <alignment/>
      <protection/>
    </xf>
    <xf numFmtId="10" fontId="32" fillId="13" borderId="21" xfId="116" applyNumberFormat="1" applyFont="1" applyFill="1" applyBorder="1" applyAlignment="1">
      <alignment horizontal="center"/>
    </xf>
    <xf numFmtId="10" fontId="27" fillId="13" borderId="21" xfId="116" applyNumberFormat="1" applyFont="1" applyFill="1" applyBorder="1" applyAlignment="1">
      <alignment horizontal="center"/>
    </xf>
    <xf numFmtId="10" fontId="27" fillId="13" borderId="22" xfId="99" applyNumberFormat="1" applyFont="1" applyFill="1" applyBorder="1" applyAlignment="1">
      <alignment horizontal="center"/>
      <protection/>
    </xf>
    <xf numFmtId="171" fontId="28" fillId="0" borderId="0" xfId="85" applyNumberFormat="1" applyFont="1" applyAlignment="1">
      <alignment/>
    </xf>
    <xf numFmtId="9" fontId="28" fillId="0" borderId="0" xfId="116" applyFont="1" applyAlignment="1">
      <alignment/>
    </xf>
    <xf numFmtId="3" fontId="28" fillId="0" borderId="0" xfId="98" applyNumberFormat="1" applyFont="1">
      <alignment/>
      <protection/>
    </xf>
    <xf numFmtId="0" fontId="51" fillId="0" borderId="0" xfId="99" applyFont="1" applyFill="1" applyBorder="1">
      <alignment wrapText="1"/>
      <protection/>
    </xf>
    <xf numFmtId="0" fontId="51" fillId="0" borderId="15" xfId="99" applyFont="1" applyFill="1" applyBorder="1">
      <alignment wrapText="1"/>
      <protection/>
    </xf>
    <xf numFmtId="171" fontId="52" fillId="0" borderId="14" xfId="85" applyNumberFormat="1" applyFont="1" applyFill="1" applyBorder="1" applyAlignment="1">
      <alignment horizontal="center" wrapText="1"/>
    </xf>
    <xf numFmtId="171" fontId="51" fillId="0" borderId="14" xfId="85" applyNumberFormat="1" applyFont="1" applyFill="1" applyBorder="1" applyAlignment="1">
      <alignment wrapText="1"/>
    </xf>
    <xf numFmtId="171" fontId="52" fillId="0" borderId="14" xfId="85" applyNumberFormat="1" applyFont="1" applyFill="1" applyBorder="1" applyAlignment="1">
      <alignment horizontal="center"/>
    </xf>
    <xf numFmtId="171" fontId="51" fillId="0" borderId="14" xfId="85" applyNumberFormat="1" applyFont="1" applyFill="1" applyBorder="1" applyAlignment="1">
      <alignment horizontal="center" vertical="center" wrapText="1"/>
    </xf>
    <xf numFmtId="171" fontId="51" fillId="0" borderId="14" xfId="85" applyNumberFormat="1" applyFont="1" applyFill="1" applyBorder="1" applyAlignment="1" applyProtection="1">
      <alignment horizontal="center"/>
      <protection/>
    </xf>
    <xf numFmtId="171" fontId="51" fillId="0" borderId="20" xfId="85" applyNumberFormat="1" applyFont="1" applyFill="1" applyBorder="1" applyAlignment="1">
      <alignment horizontal="center" vertical="center" wrapText="1"/>
    </xf>
    <xf numFmtId="171" fontId="51" fillId="0" borderId="14" xfId="85" applyNumberFormat="1" applyFont="1" applyBorder="1" applyAlignment="1">
      <alignment horizontal="center"/>
    </xf>
    <xf numFmtId="171" fontId="51" fillId="0" borderId="14" xfId="85" applyNumberFormat="1" applyFont="1" applyFill="1" applyBorder="1" applyAlignment="1">
      <alignment horizontal="center" vertical="top" wrapText="1"/>
    </xf>
    <xf numFmtId="171" fontId="51" fillId="0" borderId="14" xfId="85" applyNumberFormat="1" applyFont="1" applyFill="1" applyBorder="1" applyAlignment="1">
      <alignment horizontal="center" wrapText="1"/>
    </xf>
    <xf numFmtId="171" fontId="51" fillId="0" borderId="14" xfId="85" applyNumberFormat="1" applyFont="1" applyFill="1" applyBorder="1" applyAlignment="1">
      <alignment horizontal="center"/>
    </xf>
    <xf numFmtId="171" fontId="52" fillId="0" borderId="14" xfId="85" applyNumberFormat="1" applyFont="1" applyFill="1" applyBorder="1" applyAlignment="1">
      <alignment wrapText="1"/>
    </xf>
    <xf numFmtId="171" fontId="51" fillId="0" borderId="14" xfId="85" applyNumberFormat="1" applyFont="1" applyBorder="1" applyAlignment="1">
      <alignment horizontal="center" vertical="top" wrapText="1"/>
    </xf>
    <xf numFmtId="171" fontId="51" fillId="0" borderId="14" xfId="85" applyNumberFormat="1" applyFont="1" applyBorder="1" applyAlignment="1">
      <alignment horizontal="center" wrapText="1"/>
    </xf>
    <xf numFmtId="177" fontId="28" fillId="0" borderId="0" xfId="99" applyNumberFormat="1" applyFont="1" applyFill="1" applyBorder="1">
      <alignment wrapText="1"/>
      <protection/>
    </xf>
    <xf numFmtId="171" fontId="28" fillId="11" borderId="15" xfId="99" applyNumberFormat="1" applyFont="1" applyFill="1" applyBorder="1">
      <alignment wrapText="1"/>
      <protection/>
    </xf>
    <xf numFmtId="0" fontId="35" fillId="0" borderId="23" xfId="0" applyFont="1" applyBorder="1" applyAlignment="1">
      <alignment horizontal="center" vertical="center" wrapText="1"/>
    </xf>
    <xf numFmtId="3" fontId="26" fillId="0" borderId="0" xfId="96" applyNumberFormat="1" applyFont="1" applyAlignment="1">
      <alignment horizontal="center"/>
      <protection/>
    </xf>
    <xf numFmtId="2" fontId="26" fillId="0" borderId="0" xfId="96" applyNumberFormat="1" applyFont="1" applyFill="1" applyBorder="1" applyAlignment="1">
      <alignment horizontal="center"/>
      <protection/>
    </xf>
    <xf numFmtId="3" fontId="28" fillId="0" borderId="0" xfId="96" applyNumberFormat="1" applyFont="1" applyAlignment="1">
      <alignment horizontal="center"/>
      <protection/>
    </xf>
    <xf numFmtId="178" fontId="53" fillId="0" borderId="0" xfId="0" applyNumberFormat="1" applyFont="1" applyFill="1" applyBorder="1" applyAlignment="1">
      <alignment horizontal="center" vertical="top" wrapText="1" readingOrder="1"/>
    </xf>
    <xf numFmtId="2" fontId="28" fillId="0" borderId="0" xfId="96" applyNumberFormat="1" applyFont="1" applyFill="1" applyBorder="1" applyAlignment="1">
      <alignment horizontal="center"/>
      <protection/>
    </xf>
    <xf numFmtId="3" fontId="28" fillId="0" borderId="0" xfId="96" applyNumberFormat="1" applyFont="1" applyFill="1" applyAlignment="1">
      <alignment horizontal="center" readingOrder="1"/>
      <protection/>
    </xf>
    <xf numFmtId="3" fontId="26" fillId="0" borderId="0" xfId="96" applyNumberFormat="1" applyFont="1" applyFill="1" applyAlignment="1">
      <alignment horizontal="center" readingOrder="1"/>
      <protection/>
    </xf>
    <xf numFmtId="175" fontId="53" fillId="0" borderId="0" xfId="0" applyNumberFormat="1" applyFont="1" applyFill="1" applyBorder="1" applyAlignment="1">
      <alignment horizontal="center" vertical="top" wrapText="1" readingOrder="1"/>
    </xf>
    <xf numFmtId="3" fontId="26" fillId="0" borderId="0" xfId="87" applyNumberFormat="1" applyFont="1" applyAlignment="1">
      <alignment horizontal="center"/>
    </xf>
    <xf numFmtId="4" fontId="26" fillId="0" borderId="0" xfId="87" applyNumberFormat="1" applyFont="1" applyFill="1" applyAlignment="1">
      <alignment horizontal="center" wrapText="1"/>
    </xf>
    <xf numFmtId="4" fontId="28" fillId="0" borderId="0" xfId="87" applyNumberFormat="1" applyFont="1" applyFill="1" applyAlignment="1">
      <alignment horizontal="center" wrapText="1"/>
    </xf>
    <xf numFmtId="175" fontId="26" fillId="0" borderId="0" xfId="87" applyNumberFormat="1" applyFont="1" applyAlignment="1">
      <alignment horizontal="center" readingOrder="1"/>
    </xf>
    <xf numFmtId="4" fontId="28" fillId="0" borderId="0" xfId="87" applyNumberFormat="1" applyFont="1" applyFill="1" applyBorder="1" applyAlignment="1">
      <alignment horizontal="center"/>
    </xf>
    <xf numFmtId="3" fontId="26" fillId="0" borderId="0" xfId="96" applyNumberFormat="1" applyFont="1" applyFill="1" applyBorder="1" applyAlignment="1">
      <alignment vertical="top" wrapText="1"/>
      <protection/>
    </xf>
    <xf numFmtId="3" fontId="28" fillId="0" borderId="0" xfId="87" applyNumberFormat="1" applyFont="1" applyAlignment="1">
      <alignment horizontal="right"/>
    </xf>
    <xf numFmtId="3" fontId="28" fillId="0" borderId="0" xfId="87" applyNumberFormat="1" applyFont="1" applyFill="1" applyAlignment="1">
      <alignment horizontal="right"/>
    </xf>
    <xf numFmtId="3" fontId="26" fillId="0" borderId="0" xfId="87" applyNumberFormat="1" applyFont="1" applyAlignment="1">
      <alignment horizontal="right"/>
    </xf>
    <xf numFmtId="175" fontId="28" fillId="0" borderId="0" xfId="0" applyNumberFormat="1" applyFont="1" applyAlignment="1" applyProtection="1">
      <alignment horizontal="right" vertical="top" wrapText="1" readingOrder="1"/>
      <protection locked="0"/>
    </xf>
    <xf numFmtId="175" fontId="28" fillId="0" borderId="0" xfId="96" applyNumberFormat="1" applyFont="1" applyFill="1" applyBorder="1" applyAlignment="1">
      <alignment vertical="top" wrapText="1"/>
      <protection/>
    </xf>
    <xf numFmtId="175" fontId="26" fillId="0" borderId="0" xfId="87" applyNumberFormat="1" applyFont="1" applyAlignment="1">
      <alignment horizontal="right"/>
    </xf>
    <xf numFmtId="175" fontId="28" fillId="0" borderId="0" xfId="0" applyNumberFormat="1" applyFont="1" applyFill="1" applyAlignment="1" applyProtection="1">
      <alignment horizontal="right" vertical="top" wrapText="1" readingOrder="1"/>
      <protection locked="0"/>
    </xf>
    <xf numFmtId="175" fontId="28" fillId="0" borderId="0" xfId="87" applyNumberFormat="1" applyFont="1" applyFill="1" applyAlignment="1">
      <alignment horizontal="right"/>
    </xf>
    <xf numFmtId="175" fontId="26" fillId="0" borderId="0" xfId="87" applyNumberFormat="1" applyFont="1" applyFill="1" applyAlignment="1">
      <alignment horizontal="right"/>
    </xf>
    <xf numFmtId="0" fontId="32" fillId="0" borderId="0" xfId="106" applyFont="1" applyBorder="1" applyAlignment="1">
      <alignment horizontal="center" vertical="top" wrapText="1"/>
      <protection/>
    </xf>
    <xf numFmtId="3" fontId="32" fillId="0" borderId="0" xfId="106" applyNumberFormat="1" applyFont="1" applyBorder="1" applyAlignment="1">
      <alignment horizontal="center" vertical="top" wrapText="1"/>
      <protection/>
    </xf>
    <xf numFmtId="165" fontId="32" fillId="0" borderId="0" xfId="106" applyNumberFormat="1" applyFont="1" applyFill="1" applyBorder="1" applyAlignment="1">
      <alignment horizontal="center" vertical="top" wrapText="1"/>
      <protection/>
    </xf>
    <xf numFmtId="3" fontId="32" fillId="0" borderId="0" xfId="106" applyNumberFormat="1" applyFont="1" applyFill="1" applyBorder="1" applyAlignment="1">
      <alignment horizontal="center" vertical="top" wrapText="1"/>
      <protection/>
    </xf>
    <xf numFmtId="165" fontId="32" fillId="0" borderId="0" xfId="106" applyNumberFormat="1" applyFont="1" applyBorder="1" applyAlignment="1">
      <alignment horizontal="center" vertical="top" wrapText="1"/>
      <protection/>
    </xf>
    <xf numFmtId="0" fontId="27" fillId="0" borderId="0" xfId="106" applyFont="1" applyBorder="1" applyAlignment="1">
      <alignment horizontal="center" vertical="top" wrapText="1"/>
      <protection/>
    </xf>
    <xf numFmtId="3" fontId="27" fillId="0" borderId="0" xfId="106" applyNumberFormat="1" applyFont="1" applyBorder="1" applyAlignment="1">
      <alignment horizontal="center" vertical="top" wrapText="1"/>
      <protection/>
    </xf>
    <xf numFmtId="165" fontId="27" fillId="0" borderId="0" xfId="106" applyNumberFormat="1" applyFont="1" applyBorder="1" applyAlignment="1">
      <alignment horizontal="center" vertical="top" wrapText="1"/>
      <protection/>
    </xf>
    <xf numFmtId="0" fontId="27" fillId="0" borderId="0" xfId="106" applyFont="1" applyBorder="1" applyAlignment="1">
      <alignment vertical="top" wrapText="1"/>
      <protection/>
    </xf>
    <xf numFmtId="3" fontId="27" fillId="0" borderId="0" xfId="106" applyNumberFormat="1" applyFont="1" applyFill="1" applyBorder="1" applyAlignment="1">
      <alignment horizontal="center" vertical="top" wrapText="1"/>
      <protection/>
    </xf>
    <xf numFmtId="165" fontId="27" fillId="0" borderId="0" xfId="106" applyNumberFormat="1" applyFont="1" applyFill="1" applyBorder="1" applyAlignment="1">
      <alignment horizontal="center" vertical="top" wrapText="1"/>
      <protection/>
    </xf>
    <xf numFmtId="0" fontId="28" fillId="0" borderId="0" xfId="0" applyFont="1" applyFill="1" applyBorder="1" applyAlignment="1">
      <alignment wrapText="1"/>
    </xf>
    <xf numFmtId="0" fontId="27" fillId="0" borderId="13" xfId="106" applyFont="1" applyBorder="1" applyAlignment="1">
      <alignment vertical="top" wrapText="1"/>
      <protection/>
    </xf>
    <xf numFmtId="3" fontId="27" fillId="0" borderId="13" xfId="106" applyNumberFormat="1" applyFont="1" applyBorder="1" applyAlignment="1">
      <alignment vertical="top" wrapText="1"/>
      <protection/>
    </xf>
    <xf numFmtId="3" fontId="27" fillId="0" borderId="13" xfId="106" applyNumberFormat="1" applyFont="1" applyFill="1" applyBorder="1" applyAlignment="1">
      <alignment horizontal="center" vertical="top" wrapText="1"/>
      <protection/>
    </xf>
    <xf numFmtId="0" fontId="28" fillId="0" borderId="0" xfId="106" applyFont="1">
      <alignment/>
      <protection/>
    </xf>
    <xf numFmtId="0" fontId="28" fillId="0" borderId="0" xfId="106" applyFont="1" applyAlignment="1">
      <alignment horizontal="center"/>
      <protection/>
    </xf>
    <xf numFmtId="3" fontId="26" fillId="0" borderId="0" xfId="85" applyNumberFormat="1" applyFont="1" applyFill="1" applyBorder="1" applyAlignment="1">
      <alignment/>
    </xf>
    <xf numFmtId="167" fontId="26" fillId="0" borderId="0" xfId="103" applyNumberFormat="1" applyFont="1" applyFill="1" applyBorder="1" applyAlignment="1">
      <alignment horizontal="center"/>
      <protection/>
    </xf>
    <xf numFmtId="3" fontId="28" fillId="0" borderId="0" xfId="85" applyNumberFormat="1" applyFont="1" applyFill="1" applyBorder="1" applyAlignment="1">
      <alignment/>
    </xf>
    <xf numFmtId="167" fontId="28" fillId="0" borderId="0" xfId="0" applyNumberFormat="1" applyFont="1" applyFill="1" applyBorder="1" applyAlignment="1">
      <alignment/>
    </xf>
    <xf numFmtId="167" fontId="28" fillId="0" borderId="0" xfId="0" applyNumberFormat="1" applyFont="1" applyFill="1" applyBorder="1" applyAlignment="1">
      <alignment/>
    </xf>
    <xf numFmtId="167" fontId="28" fillId="0" borderId="0" xfId="103" applyNumberFormat="1" applyFont="1" applyFill="1" applyBorder="1" applyAlignment="1">
      <alignment horizontal="center"/>
      <protection/>
    </xf>
    <xf numFmtId="0" fontId="28" fillId="0" borderId="0" xfId="0" applyFont="1" applyFill="1" applyBorder="1" applyAlignment="1">
      <alignment horizontal="center"/>
    </xf>
    <xf numFmtId="0" fontId="28" fillId="0" borderId="0" xfId="0" applyFont="1" applyFill="1" applyBorder="1" applyAlignment="1">
      <alignment horizontal="left"/>
    </xf>
    <xf numFmtId="0" fontId="28" fillId="0" borderId="0" xfId="96" applyFont="1" applyFill="1" applyAlignment="1">
      <alignment horizontal="center"/>
      <protection/>
    </xf>
    <xf numFmtId="0" fontId="26" fillId="0" borderId="0" xfId="96" applyFont="1" applyFill="1" applyAlignment="1">
      <alignment horizontal="center"/>
      <protection/>
    </xf>
    <xf numFmtId="3" fontId="26" fillId="0" borderId="0" xfId="96" applyNumberFormat="1" applyFont="1" applyBorder="1" applyAlignment="1">
      <alignment horizontal="center"/>
      <protection/>
    </xf>
    <xf numFmtId="4" fontId="26" fillId="0" borderId="0" xfId="96" applyNumberFormat="1" applyFont="1" applyFill="1" applyBorder="1" applyAlignment="1">
      <alignment horizontal="center"/>
      <protection/>
    </xf>
    <xf numFmtId="3" fontId="28" fillId="0" borderId="0" xfId="96" applyNumberFormat="1" applyFont="1" applyBorder="1" applyAlignment="1">
      <alignment horizontal="center"/>
      <protection/>
    </xf>
    <xf numFmtId="4" fontId="26" fillId="0" borderId="0" xfId="96" applyNumberFormat="1" applyFont="1" applyBorder="1" applyAlignment="1">
      <alignment horizontal="center"/>
      <protection/>
    </xf>
    <xf numFmtId="0" fontId="26" fillId="0" borderId="0" xfId="96" applyFont="1" applyAlignment="1">
      <alignment horizontal="center"/>
      <protection/>
    </xf>
    <xf numFmtId="0" fontId="26" fillId="0" borderId="0" xfId="96" applyFont="1">
      <alignment/>
      <protection/>
    </xf>
    <xf numFmtId="0" fontId="28" fillId="0" borderId="0" xfId="96" applyFont="1" applyAlignment="1">
      <alignment horizontal="center"/>
      <protection/>
    </xf>
    <xf numFmtId="0" fontId="28" fillId="0" borderId="0" xfId="96" applyFont="1">
      <alignment/>
      <protection/>
    </xf>
    <xf numFmtId="4" fontId="28" fillId="0" borderId="0" xfId="96" applyNumberFormat="1" applyFont="1" applyFill="1" applyBorder="1" applyAlignment="1">
      <alignment horizontal="center"/>
      <protection/>
    </xf>
    <xf numFmtId="4" fontId="28" fillId="0" borderId="0" xfId="96" applyNumberFormat="1" applyFont="1" applyBorder="1" applyAlignment="1">
      <alignment horizontal="center"/>
      <protection/>
    </xf>
    <xf numFmtId="0" fontId="28" fillId="0" borderId="13" xfId="96" applyFont="1" applyBorder="1" applyAlignment="1">
      <alignment horizontal="center"/>
      <protection/>
    </xf>
    <xf numFmtId="0" fontId="28" fillId="0" borderId="13" xfId="96" applyFont="1" applyBorder="1">
      <alignment/>
      <protection/>
    </xf>
    <xf numFmtId="3" fontId="28" fillId="0" borderId="13" xfId="96" applyNumberFormat="1" applyFont="1" applyBorder="1" applyAlignment="1">
      <alignment horizontal="center"/>
      <protection/>
    </xf>
    <xf numFmtId="4" fontId="28" fillId="0" borderId="13" xfId="96" applyNumberFormat="1" applyFont="1" applyBorder="1">
      <alignment/>
      <protection/>
    </xf>
    <xf numFmtId="4" fontId="28" fillId="0" borderId="0" xfId="96" applyNumberFormat="1" applyFont="1">
      <alignment/>
      <protection/>
    </xf>
    <xf numFmtId="3" fontId="26" fillId="0" borderId="0" xfId="85" applyNumberFormat="1" applyFont="1" applyFill="1" applyAlignment="1">
      <alignment horizontal="center"/>
    </xf>
    <xf numFmtId="167" fontId="26" fillId="0" borderId="0" xfId="0" applyNumberFormat="1" applyFont="1" applyFill="1" applyAlignment="1">
      <alignment horizontal="center"/>
    </xf>
    <xf numFmtId="167" fontId="28" fillId="0" borderId="0" xfId="0" applyNumberFormat="1" applyFont="1" applyFill="1" applyAlignment="1">
      <alignment horizontal="center"/>
    </xf>
    <xf numFmtId="4" fontId="26" fillId="0" borderId="13" xfId="85" applyNumberFormat="1" applyFont="1" applyFill="1" applyBorder="1" applyAlignment="1">
      <alignment horizontal="center"/>
    </xf>
    <xf numFmtId="3" fontId="28" fillId="0" borderId="13" xfId="0" applyNumberFormat="1" applyFont="1" applyFill="1" applyBorder="1" applyAlignment="1">
      <alignment horizontal="right" vertical="top" wrapText="1"/>
    </xf>
    <xf numFmtId="166" fontId="28" fillId="0" borderId="13" xfId="0" applyNumberFormat="1" applyFont="1" applyFill="1" applyBorder="1" applyAlignment="1">
      <alignment horizontal="right" vertical="top" wrapText="1"/>
    </xf>
    <xf numFmtId="167" fontId="28" fillId="0" borderId="13" xfId="0" applyNumberFormat="1" applyFont="1" applyFill="1" applyBorder="1" applyAlignment="1">
      <alignment horizontal="center"/>
    </xf>
    <xf numFmtId="0" fontId="26" fillId="0" borderId="0" xfId="109" applyFont="1" applyBorder="1" applyAlignment="1">
      <alignment horizontal="center" vertical="top" wrapText="1"/>
      <protection/>
    </xf>
    <xf numFmtId="0" fontId="26" fillId="0" borderId="0" xfId="109" applyFont="1" applyFill="1" applyBorder="1" applyAlignment="1">
      <alignment horizontal="center" vertical="top" wrapText="1"/>
      <protection/>
    </xf>
    <xf numFmtId="3" fontId="26" fillId="0" borderId="0" xfId="109" applyNumberFormat="1" applyFont="1" applyFill="1" applyBorder="1" applyAlignment="1">
      <alignment horizontal="center" vertical="top" wrapText="1"/>
      <protection/>
    </xf>
    <xf numFmtId="165" fontId="26" fillId="0" borderId="0" xfId="109" applyNumberFormat="1" applyFont="1" applyAlignment="1">
      <alignment horizontal="center"/>
      <protection/>
    </xf>
    <xf numFmtId="3" fontId="26" fillId="0" borderId="0" xfId="109" applyNumberFormat="1" applyFont="1" applyBorder="1" applyAlignment="1">
      <alignment horizontal="center" vertical="top" wrapText="1"/>
      <protection/>
    </xf>
    <xf numFmtId="165" fontId="26" fillId="0" borderId="0" xfId="109" applyNumberFormat="1" applyFont="1" applyBorder="1" applyAlignment="1">
      <alignment horizontal="right" vertical="top" wrapText="1"/>
      <protection/>
    </xf>
    <xf numFmtId="0" fontId="26" fillId="0" borderId="0" xfId="109" applyFont="1" applyBorder="1" applyAlignment="1">
      <alignment horizontal="left" vertical="top" wrapText="1"/>
      <protection/>
    </xf>
    <xf numFmtId="0" fontId="28" fillId="0" borderId="0" xfId="109" applyFont="1" applyBorder="1" applyAlignment="1">
      <alignment vertical="top" wrapText="1"/>
      <protection/>
    </xf>
    <xf numFmtId="3" fontId="28" fillId="0" borderId="0" xfId="109" applyNumberFormat="1" applyFont="1" applyBorder="1" applyAlignment="1">
      <alignment horizontal="center" vertical="top" wrapText="1"/>
      <protection/>
    </xf>
    <xf numFmtId="165" fontId="28" fillId="0" borderId="0" xfId="109" applyNumberFormat="1" applyFont="1" applyBorder="1" applyAlignment="1">
      <alignment horizontal="right" vertical="top" wrapText="1"/>
      <protection/>
    </xf>
    <xf numFmtId="0" fontId="26" fillId="0" borderId="0" xfId="109" applyFont="1" applyBorder="1" applyAlignment="1">
      <alignment vertical="top" wrapText="1"/>
      <protection/>
    </xf>
    <xf numFmtId="0" fontId="28" fillId="0" borderId="0" xfId="109" applyFont="1" applyBorder="1" applyAlignment="1">
      <alignment horizontal="center" vertical="top" wrapText="1"/>
      <protection/>
    </xf>
    <xf numFmtId="3" fontId="28" fillId="0" borderId="0" xfId="109" applyNumberFormat="1" applyFont="1" applyFill="1" applyBorder="1" applyAlignment="1">
      <alignment horizontal="center" vertical="top" wrapText="1"/>
      <protection/>
    </xf>
    <xf numFmtId="165" fontId="28" fillId="0" borderId="0" xfId="109" applyNumberFormat="1" applyFont="1" applyAlignment="1">
      <alignment horizontal="center"/>
      <protection/>
    </xf>
    <xf numFmtId="0" fontId="26" fillId="0" borderId="0" xfId="109" applyFont="1" applyBorder="1" applyAlignment="1">
      <alignment horizontal="center"/>
      <protection/>
    </xf>
    <xf numFmtId="0" fontId="28" fillId="0" borderId="0" xfId="109" applyFont="1" applyBorder="1">
      <alignment/>
      <protection/>
    </xf>
    <xf numFmtId="0" fontId="26" fillId="0" borderId="0" xfId="109" applyFont="1" applyBorder="1">
      <alignment/>
      <protection/>
    </xf>
    <xf numFmtId="3" fontId="26" fillId="0" borderId="0" xfId="109" applyNumberFormat="1" applyFont="1" applyBorder="1" applyAlignment="1">
      <alignment horizontal="center"/>
      <protection/>
    </xf>
    <xf numFmtId="3" fontId="26" fillId="0" borderId="0" xfId="109" applyNumberFormat="1" applyFont="1" applyFill="1" applyBorder="1" applyAlignment="1">
      <alignment horizontal="center"/>
      <protection/>
    </xf>
    <xf numFmtId="0" fontId="28" fillId="0" borderId="0" xfId="109" applyFont="1" applyBorder="1" applyAlignment="1">
      <alignment horizontal="center"/>
      <protection/>
    </xf>
    <xf numFmtId="0" fontId="28" fillId="0" borderId="13" xfId="109" applyFont="1" applyBorder="1" applyAlignment="1">
      <alignment vertical="top" wrapText="1"/>
      <protection/>
    </xf>
    <xf numFmtId="0" fontId="28" fillId="0" borderId="13" xfId="109" applyFont="1" applyFill="1" applyBorder="1" applyAlignment="1">
      <alignment horizontal="center" vertical="top" wrapText="1"/>
      <protection/>
    </xf>
    <xf numFmtId="43" fontId="28" fillId="0" borderId="0" xfId="87" applyFont="1" applyBorder="1" applyAlignment="1">
      <alignment/>
    </xf>
    <xf numFmtId="3" fontId="28" fillId="0" borderId="0" xfId="109" applyNumberFormat="1" applyFont="1" applyBorder="1">
      <alignment/>
      <protection/>
    </xf>
    <xf numFmtId="166" fontId="31" fillId="0" borderId="0" xfId="85" applyNumberFormat="1" applyFont="1" applyFill="1" applyBorder="1" applyAlignment="1" applyProtection="1">
      <alignment horizontal="right"/>
      <protection/>
    </xf>
    <xf numFmtId="166" fontId="28" fillId="0" borderId="0" xfId="0" applyNumberFormat="1" applyFont="1" applyBorder="1" applyAlignment="1">
      <alignment/>
    </xf>
    <xf numFmtId="166" fontId="26" fillId="0" borderId="0" xfId="85" applyNumberFormat="1" applyFont="1" applyFill="1" applyBorder="1" applyAlignment="1" applyProtection="1">
      <alignment horizontal="right"/>
      <protection/>
    </xf>
    <xf numFmtId="165" fontId="26" fillId="0" borderId="0" xfId="0" applyNumberFormat="1" applyFont="1" applyBorder="1" applyAlignment="1">
      <alignment horizontal="center"/>
    </xf>
    <xf numFmtId="166" fontId="28" fillId="0" borderId="0" xfId="85" applyNumberFormat="1" applyFont="1" applyFill="1" applyBorder="1" applyAlignment="1" applyProtection="1">
      <alignment horizontal="right"/>
      <protection/>
    </xf>
    <xf numFmtId="0" fontId="28" fillId="0" borderId="0" xfId="0" applyFont="1" applyBorder="1" applyAlignment="1">
      <alignment horizontal="center" wrapText="1"/>
    </xf>
    <xf numFmtId="165" fontId="28" fillId="0" borderId="0" xfId="0" applyNumberFormat="1" applyFont="1" applyBorder="1" applyAlignment="1">
      <alignment horizontal="center"/>
    </xf>
    <xf numFmtId="0" fontId="42" fillId="0" borderId="13" xfId="0" applyFont="1" applyFill="1" applyBorder="1" applyAlignment="1">
      <alignment horizontal="center" wrapText="1"/>
    </xf>
    <xf numFmtId="0" fontId="42" fillId="0" borderId="13" xfId="0" applyFont="1" applyFill="1" applyBorder="1" applyAlignment="1">
      <alignment/>
    </xf>
    <xf numFmtId="166" fontId="42" fillId="0" borderId="13" xfId="85" applyNumberFormat="1" applyFont="1" applyFill="1" applyBorder="1" applyAlignment="1" applyProtection="1">
      <alignment horizontal="right"/>
      <protection/>
    </xf>
    <xf numFmtId="0" fontId="43" fillId="0" borderId="13" xfId="0" applyFont="1" applyBorder="1" applyAlignment="1">
      <alignment/>
    </xf>
    <xf numFmtId="0" fontId="43" fillId="0" borderId="0" xfId="0" applyFont="1" applyAlignment="1">
      <alignment/>
    </xf>
    <xf numFmtId="166" fontId="43" fillId="0" borderId="0" xfId="0" applyNumberFormat="1" applyFont="1" applyAlignment="1">
      <alignment/>
    </xf>
    <xf numFmtId="0" fontId="28" fillId="0" borderId="0" xfId="96" applyFont="1" applyFill="1">
      <alignment/>
      <protection/>
    </xf>
    <xf numFmtId="4" fontId="26" fillId="0" borderId="0" xfId="107" applyNumberFormat="1" applyFont="1" applyFill="1" applyBorder="1" applyAlignment="1">
      <alignment horizontal="center"/>
      <protection/>
    </xf>
    <xf numFmtId="4" fontId="26" fillId="0" borderId="0" xfId="96" applyNumberFormat="1" applyFont="1">
      <alignment/>
      <protection/>
    </xf>
    <xf numFmtId="0" fontId="28" fillId="0" borderId="0" xfId="96" applyFont="1" applyBorder="1" applyAlignment="1">
      <alignment horizontal="center"/>
      <protection/>
    </xf>
    <xf numFmtId="0" fontId="26" fillId="0" borderId="0" xfId="96" applyFont="1" applyBorder="1">
      <alignment/>
      <protection/>
    </xf>
    <xf numFmtId="0" fontId="28" fillId="0" borderId="0" xfId="96" applyFont="1" applyBorder="1">
      <alignment/>
      <protection/>
    </xf>
    <xf numFmtId="3" fontId="28" fillId="0" borderId="13" xfId="96" applyNumberFormat="1" applyFont="1" applyBorder="1" applyAlignment="1">
      <alignment horizontal="right"/>
      <protection/>
    </xf>
    <xf numFmtId="165" fontId="28" fillId="0" borderId="13" xfId="96" applyNumberFormat="1" applyFont="1" applyBorder="1">
      <alignment/>
      <protection/>
    </xf>
    <xf numFmtId="3" fontId="28" fillId="0" borderId="0" xfId="96" applyNumberFormat="1" applyFont="1" applyAlignment="1">
      <alignment horizontal="right"/>
      <protection/>
    </xf>
    <xf numFmtId="3" fontId="28" fillId="0" borderId="0" xfId="96" applyNumberFormat="1" applyFont="1">
      <alignment/>
      <protection/>
    </xf>
    <xf numFmtId="165" fontId="28" fillId="0" borderId="0" xfId="96" applyNumberFormat="1" applyFont="1">
      <alignment/>
      <protection/>
    </xf>
    <xf numFmtId="43" fontId="28" fillId="0" borderId="0" xfId="87" applyFont="1" applyAlignment="1">
      <alignment/>
    </xf>
    <xf numFmtId="0" fontId="54" fillId="0" borderId="0" xfId="0" applyFont="1" applyAlignment="1">
      <alignment/>
    </xf>
    <xf numFmtId="0" fontId="36" fillId="0" borderId="0" xfId="0" applyFont="1" applyFill="1" applyAlignment="1">
      <alignment/>
    </xf>
    <xf numFmtId="0" fontId="28" fillId="0" borderId="13" xfId="0" applyFont="1" applyBorder="1" applyAlignment="1">
      <alignment horizontal="center" wrapText="1"/>
    </xf>
    <xf numFmtId="3" fontId="28" fillId="0" borderId="13" xfId="85" applyNumberFormat="1" applyFont="1" applyBorder="1" applyAlignment="1">
      <alignment horizontal="right"/>
    </xf>
    <xf numFmtId="3" fontId="26" fillId="0" borderId="13" xfId="85" applyNumberFormat="1" applyFont="1" applyFill="1" applyBorder="1" applyAlignment="1">
      <alignment horizontal="right"/>
    </xf>
    <xf numFmtId="167" fontId="26" fillId="0" borderId="13" xfId="0" applyNumberFormat="1" applyFont="1" applyFill="1" applyBorder="1" applyAlignment="1">
      <alignment horizontal="center"/>
    </xf>
    <xf numFmtId="3" fontId="36" fillId="0" borderId="0" xfId="0" applyNumberFormat="1" applyFont="1" applyAlignment="1">
      <alignment/>
    </xf>
    <xf numFmtId="165" fontId="27" fillId="28" borderId="0" xfId="106" applyNumberFormat="1" applyFont="1" applyFill="1" applyBorder="1" applyAlignment="1">
      <alignment horizontal="center" vertical="top" wrapText="1"/>
      <protection/>
    </xf>
    <xf numFmtId="0" fontId="26" fillId="0" borderId="0" xfId="105" applyFont="1" applyFill="1" applyAlignment="1">
      <alignment horizontal="center"/>
      <protection/>
    </xf>
    <xf numFmtId="0" fontId="28" fillId="0" borderId="0" xfId="105" applyFont="1" applyFill="1">
      <alignment/>
      <protection/>
    </xf>
    <xf numFmtId="3" fontId="26" fillId="0" borderId="0" xfId="105" applyNumberFormat="1" applyFont="1" applyBorder="1" applyAlignment="1">
      <alignment horizontal="center"/>
      <protection/>
    </xf>
    <xf numFmtId="165" fontId="26" fillId="0" borderId="0" xfId="105" applyNumberFormat="1" applyFont="1" applyFill="1" applyBorder="1" applyAlignment="1">
      <alignment horizontal="center"/>
      <protection/>
    </xf>
    <xf numFmtId="0" fontId="28" fillId="0" borderId="0" xfId="105" applyFont="1" applyFill="1" applyAlignment="1">
      <alignment horizontal="center"/>
      <protection/>
    </xf>
    <xf numFmtId="3" fontId="28" fillId="0" borderId="0" xfId="105" applyNumberFormat="1" applyFont="1" applyBorder="1" applyAlignment="1">
      <alignment horizontal="center"/>
      <protection/>
    </xf>
    <xf numFmtId="167" fontId="26" fillId="0" borderId="0" xfId="105" applyNumberFormat="1" applyFont="1" applyBorder="1" applyAlignment="1">
      <alignment horizontal="center"/>
      <protection/>
    </xf>
    <xf numFmtId="0" fontId="26" fillId="0" borderId="0" xfId="105" applyFont="1" applyAlignment="1">
      <alignment horizontal="center"/>
      <protection/>
    </xf>
    <xf numFmtId="0" fontId="26" fillId="0" borderId="0" xfId="105" applyFont="1">
      <alignment/>
      <protection/>
    </xf>
    <xf numFmtId="0" fontId="28" fillId="0" borderId="0" xfId="105" applyFont="1" applyAlignment="1">
      <alignment horizontal="center"/>
      <protection/>
    </xf>
    <xf numFmtId="3" fontId="26" fillId="0" borderId="0" xfId="105" applyNumberFormat="1" applyFont="1" applyFill="1" applyAlignment="1">
      <alignment horizontal="center"/>
      <protection/>
    </xf>
    <xf numFmtId="0" fontId="28" fillId="0" borderId="0" xfId="105" applyFont="1">
      <alignment/>
      <protection/>
    </xf>
    <xf numFmtId="3" fontId="28" fillId="0" borderId="0" xfId="105" applyNumberFormat="1" applyFont="1" applyFill="1" applyAlignment="1">
      <alignment horizontal="center"/>
      <protection/>
    </xf>
    <xf numFmtId="167" fontId="28" fillId="0" borderId="0" xfId="105" applyNumberFormat="1" applyFont="1" applyBorder="1" applyAlignment="1">
      <alignment horizontal="center"/>
      <protection/>
    </xf>
    <xf numFmtId="3" fontId="28" fillId="0" borderId="0" xfId="105" applyNumberFormat="1" applyFont="1" applyAlignment="1">
      <alignment horizontal="center"/>
      <protection/>
    </xf>
    <xf numFmtId="165" fontId="28" fillId="0" borderId="0" xfId="105" applyNumberFormat="1" applyFont="1" applyFill="1" applyBorder="1" applyAlignment="1">
      <alignment horizontal="center"/>
      <protection/>
    </xf>
    <xf numFmtId="0" fontId="26" fillId="0" borderId="13" xfId="105" applyFont="1" applyBorder="1" applyAlignment="1">
      <alignment horizontal="center"/>
      <protection/>
    </xf>
    <xf numFmtId="0" fontId="28" fillId="0" borderId="13" xfId="105" applyFont="1" applyBorder="1">
      <alignment/>
      <protection/>
    </xf>
    <xf numFmtId="3" fontId="28" fillId="0" borderId="13" xfId="105" applyNumberFormat="1" applyFont="1" applyBorder="1" applyAlignment="1">
      <alignment horizontal="right"/>
      <protection/>
    </xf>
    <xf numFmtId="3" fontId="28" fillId="0" borderId="0" xfId="105" applyNumberFormat="1" applyFont="1" applyAlignment="1">
      <alignment horizontal="right"/>
      <protection/>
    </xf>
    <xf numFmtId="3" fontId="28" fillId="0" borderId="0" xfId="105" applyNumberFormat="1" applyFont="1">
      <alignment/>
      <protection/>
    </xf>
    <xf numFmtId="0" fontId="44" fillId="0" borderId="0" xfId="105" applyFont="1">
      <alignment/>
      <protection/>
    </xf>
    <xf numFmtId="0" fontId="28" fillId="0" borderId="13" xfId="0" applyFont="1" applyFill="1" applyBorder="1" applyAlignment="1">
      <alignment horizontal="center" vertical="center" wrapText="1"/>
    </xf>
    <xf numFmtId="3" fontId="26" fillId="0" borderId="0" xfId="85" applyNumberFormat="1" applyFont="1" applyFill="1" applyBorder="1" applyAlignment="1" applyProtection="1">
      <alignment horizontal="right"/>
      <protection/>
    </xf>
    <xf numFmtId="3" fontId="28" fillId="0" borderId="0" xfId="85" applyNumberFormat="1" applyFont="1" applyFill="1" applyBorder="1" applyAlignment="1" applyProtection="1">
      <alignment horizontal="right"/>
      <protection/>
    </xf>
    <xf numFmtId="0" fontId="28" fillId="0" borderId="0" xfId="0" applyFont="1" applyBorder="1" applyAlignment="1">
      <alignment horizontal="center" vertical="center" wrapText="1"/>
    </xf>
    <xf numFmtId="0" fontId="28" fillId="0" borderId="0" xfId="0" applyFont="1" applyFill="1" applyBorder="1" applyAlignment="1">
      <alignment vertical="center"/>
    </xf>
    <xf numFmtId="3" fontId="53" fillId="0" borderId="0" xfId="0" applyNumberFormat="1" applyFont="1" applyFill="1" applyBorder="1" applyAlignment="1">
      <alignment horizontal="right" vertical="center" wrapText="1" readingOrder="1"/>
    </xf>
    <xf numFmtId="3" fontId="53" fillId="0" borderId="0" xfId="0" applyNumberFormat="1" applyFont="1" applyFill="1" applyBorder="1" applyAlignment="1">
      <alignment horizontal="right" vertical="top" wrapText="1" readingOrder="1"/>
    </xf>
    <xf numFmtId="165" fontId="28" fillId="0" borderId="0" xfId="0" applyNumberFormat="1" applyFont="1" applyBorder="1" applyAlignment="1">
      <alignment horizontal="center" vertical="center"/>
    </xf>
    <xf numFmtId="0" fontId="26" fillId="0" borderId="13" xfId="0" applyFont="1" applyFill="1" applyBorder="1" applyAlignment="1">
      <alignment horizontal="right" wrapText="1"/>
    </xf>
    <xf numFmtId="0" fontId="28" fillId="0" borderId="13" xfId="0" applyFont="1" applyFill="1" applyBorder="1" applyAlignment="1">
      <alignment horizontal="left" vertical="center"/>
    </xf>
    <xf numFmtId="3" fontId="53" fillId="0" borderId="13" xfId="0" applyNumberFormat="1" applyFont="1" applyFill="1" applyBorder="1" applyAlignment="1">
      <alignment horizontal="right" vertical="center" wrapText="1" readingOrder="1"/>
    </xf>
    <xf numFmtId="165" fontId="28" fillId="0" borderId="13" xfId="0" applyNumberFormat="1" applyFont="1" applyBorder="1" applyAlignment="1">
      <alignment horizontal="center" vertical="center"/>
    </xf>
    <xf numFmtId="0" fontId="28" fillId="0" borderId="0" xfId="98" applyFont="1" applyFill="1" applyAlignment="1">
      <alignment wrapText="1"/>
      <protection/>
    </xf>
    <xf numFmtId="167" fontId="26" fillId="0" borderId="0" xfId="0" applyNumberFormat="1" applyFont="1" applyFill="1" applyAlignment="1">
      <alignment horizontal="right"/>
    </xf>
    <xf numFmtId="167" fontId="28" fillId="0" borderId="0" xfId="0" applyNumberFormat="1" applyFont="1" applyFill="1" applyAlignment="1">
      <alignment horizontal="right"/>
    </xf>
    <xf numFmtId="0" fontId="45" fillId="0" borderId="13" xfId="0" applyFont="1" applyFill="1" applyBorder="1" applyAlignment="1">
      <alignment horizontal="center" wrapText="1"/>
    </xf>
    <xf numFmtId="0" fontId="45" fillId="0" borderId="13" xfId="0" applyFont="1" applyFill="1" applyBorder="1" applyAlignment="1">
      <alignment/>
    </xf>
    <xf numFmtId="4" fontId="45" fillId="0" borderId="13" xfId="85" applyNumberFormat="1" applyFont="1" applyFill="1" applyBorder="1" applyAlignment="1">
      <alignment horizontal="right"/>
    </xf>
    <xf numFmtId="0" fontId="0" fillId="0" borderId="0" xfId="0" applyFont="1" applyAlignment="1">
      <alignment horizontal="center" wrapText="1"/>
    </xf>
    <xf numFmtId="0" fontId="0" fillId="0" borderId="0" xfId="0" applyFont="1" applyAlignment="1">
      <alignment/>
    </xf>
    <xf numFmtId="4" fontId="0" fillId="0" borderId="0" xfId="85" applyNumberFormat="1" applyFont="1" applyAlignment="1">
      <alignment horizontal="right"/>
    </xf>
    <xf numFmtId="0" fontId="45" fillId="0" borderId="0" xfId="0" applyFont="1" applyAlignment="1">
      <alignment/>
    </xf>
    <xf numFmtId="171" fontId="28" fillId="0" borderId="0" xfId="99" applyNumberFormat="1" applyFont="1" applyFill="1" applyBorder="1">
      <alignment wrapText="1"/>
      <protection/>
    </xf>
    <xf numFmtId="0" fontId="36" fillId="0" borderId="13" xfId="0" applyFont="1" applyBorder="1" applyAlignment="1">
      <alignment/>
    </xf>
    <xf numFmtId="0" fontId="36" fillId="0" borderId="23" xfId="0" applyFont="1" applyBorder="1" applyAlignment="1">
      <alignment/>
    </xf>
    <xf numFmtId="10" fontId="36" fillId="0" borderId="0" xfId="116" applyNumberFormat="1" applyFont="1" applyAlignment="1">
      <alignment horizontal="center"/>
    </xf>
    <xf numFmtId="3" fontId="36" fillId="0" borderId="0" xfId="0" applyNumberFormat="1" applyFont="1" applyFill="1" applyAlignment="1">
      <alignment/>
    </xf>
    <xf numFmtId="0" fontId="36" fillId="0" borderId="0" xfId="0" applyFont="1" applyFill="1" applyBorder="1" applyAlignment="1">
      <alignment/>
    </xf>
    <xf numFmtId="3" fontId="36" fillId="0" borderId="0" xfId="0" applyNumberFormat="1" applyFont="1" applyFill="1" applyBorder="1" applyAlignment="1">
      <alignment horizontal="right"/>
    </xf>
    <xf numFmtId="0" fontId="36" fillId="0" borderId="13" xfId="0" applyFont="1" applyFill="1" applyBorder="1" applyAlignment="1">
      <alignment/>
    </xf>
    <xf numFmtId="3" fontId="36" fillId="0" borderId="13" xfId="0" applyNumberFormat="1" applyFont="1" applyFill="1" applyBorder="1" applyAlignment="1">
      <alignment horizontal="right"/>
    </xf>
    <xf numFmtId="10" fontId="36" fillId="0" borderId="13" xfId="116" applyNumberFormat="1" applyFont="1" applyBorder="1" applyAlignment="1">
      <alignment horizontal="center"/>
    </xf>
    <xf numFmtId="43" fontId="36" fillId="0" borderId="0" xfId="0" applyNumberFormat="1" applyFont="1" applyAlignment="1">
      <alignment/>
    </xf>
    <xf numFmtId="172" fontId="36" fillId="0" borderId="0" xfId="116" applyNumberFormat="1" applyFont="1" applyAlignment="1">
      <alignment/>
    </xf>
    <xf numFmtId="10" fontId="35" fillId="0" borderId="23" xfId="116" applyNumberFormat="1" applyFont="1" applyBorder="1" applyAlignment="1">
      <alignment horizontal="center"/>
    </xf>
    <xf numFmtId="3" fontId="28" fillId="0" borderId="0" xfId="0" applyNumberFormat="1" applyFont="1" applyFill="1" applyBorder="1" applyAlignment="1">
      <alignment/>
    </xf>
    <xf numFmtId="165" fontId="26" fillId="0" borderId="0" xfId="0" applyNumberFormat="1" applyFont="1" applyFill="1" applyBorder="1" applyAlignment="1">
      <alignment horizontal="center"/>
    </xf>
    <xf numFmtId="165" fontId="26" fillId="0" borderId="0" xfId="109" applyNumberFormat="1" applyFont="1" applyFill="1" applyAlignment="1">
      <alignment horizontal="center"/>
      <protection/>
    </xf>
    <xf numFmtId="165" fontId="28" fillId="0" borderId="0" xfId="0" applyNumberFormat="1" applyFont="1" applyFill="1" applyBorder="1" applyAlignment="1">
      <alignment horizontal="center"/>
    </xf>
    <xf numFmtId="172" fontId="28" fillId="0" borderId="0" xfId="116" applyNumberFormat="1" applyFont="1" applyBorder="1" applyAlignment="1">
      <alignment/>
    </xf>
    <xf numFmtId="0" fontId="26" fillId="0" borderId="0" xfId="99" applyFont="1" applyFill="1" applyBorder="1" applyAlignment="1">
      <alignment horizontal="center" vertical="center" wrapText="1"/>
      <protection/>
    </xf>
    <xf numFmtId="0" fontId="26"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6"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3" xfId="0" applyFont="1" applyFill="1" applyBorder="1" applyAlignment="1">
      <alignment horizontal="center" vertical="center"/>
    </xf>
    <xf numFmtId="0" fontId="26"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6" xfId="0" applyFont="1" applyFill="1" applyBorder="1" applyAlignment="1">
      <alignment horizontal="center" vertical="center"/>
    </xf>
    <xf numFmtId="3" fontId="55" fillId="0" borderId="15" xfId="0" applyNumberFormat="1" applyFont="1" applyFill="1" applyBorder="1" applyAlignment="1">
      <alignment horizontal="center" vertical="center" wrapText="1"/>
    </xf>
    <xf numFmtId="3" fontId="55" fillId="0" borderId="14" xfId="0" applyNumberFormat="1" applyFont="1" applyFill="1" applyBorder="1" applyAlignment="1">
      <alignment horizontal="center" vertical="center" wrapText="1"/>
    </xf>
    <xf numFmtId="3" fontId="55" fillId="0" borderId="20" xfId="0" applyNumberFormat="1" applyFont="1" applyFill="1" applyBorder="1" applyAlignment="1">
      <alignment horizontal="center" vertical="center" wrapText="1"/>
    </xf>
    <xf numFmtId="3" fontId="55" fillId="0" borderId="14"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3" fontId="29" fillId="11" borderId="15" xfId="0" applyNumberFormat="1" applyFont="1" applyFill="1" applyBorder="1" applyAlignment="1">
      <alignment horizontal="center" vertical="center" wrapText="1"/>
    </xf>
    <xf numFmtId="3" fontId="29" fillId="11" borderId="14" xfId="0" applyNumberFormat="1" applyFont="1" applyFill="1" applyBorder="1" applyAlignment="1">
      <alignment horizontal="center" vertical="center" wrapText="1"/>
    </xf>
    <xf numFmtId="3" fontId="29" fillId="11" borderId="20" xfId="0" applyNumberFormat="1" applyFont="1" applyFill="1" applyBorder="1" applyAlignment="1">
      <alignment horizontal="center" vertical="center" wrapText="1"/>
    </xf>
    <xf numFmtId="3" fontId="29" fillId="13" borderId="15" xfId="0" applyNumberFormat="1" applyFont="1" applyFill="1" applyBorder="1" applyAlignment="1">
      <alignment horizontal="center" vertical="center" wrapText="1"/>
    </xf>
    <xf numFmtId="3" fontId="29" fillId="13" borderId="14" xfId="0" applyNumberFormat="1" applyFont="1" applyFill="1" applyBorder="1" applyAlignment="1">
      <alignment horizontal="center" vertical="center" wrapText="1"/>
    </xf>
    <xf numFmtId="3" fontId="29" fillId="13" borderId="20" xfId="0" applyNumberFormat="1" applyFont="1" applyFill="1" applyBorder="1" applyAlignment="1">
      <alignment horizontal="center" vertical="center" wrapText="1"/>
    </xf>
    <xf numFmtId="0" fontId="26" fillId="13" borderId="27" xfId="99" applyFont="1" applyFill="1" applyBorder="1" applyAlignment="1">
      <alignment horizontal="center" wrapText="1"/>
      <protection/>
    </xf>
    <xf numFmtId="0" fontId="26" fillId="13" borderId="23" xfId="99" applyFont="1" applyFill="1" applyBorder="1" applyAlignment="1">
      <alignment horizontal="center" wrapText="1"/>
      <protection/>
    </xf>
    <xf numFmtId="0" fontId="26" fillId="13" borderId="28" xfId="99" applyFont="1" applyFill="1" applyBorder="1" applyAlignment="1">
      <alignment horizontal="center" wrapText="1"/>
      <protection/>
    </xf>
    <xf numFmtId="0" fontId="26" fillId="0" borderId="1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0" xfId="0" applyFont="1" applyFill="1" applyAlignment="1">
      <alignment horizont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 wrapText="1"/>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3" fontId="26" fillId="0" borderId="16" xfId="0" applyNumberFormat="1" applyFont="1" applyFill="1" applyBorder="1" applyAlignment="1">
      <alignment horizontal="center" vertical="center" wrapText="1"/>
    </xf>
    <xf numFmtId="3" fontId="28" fillId="0" borderId="0" xfId="0" applyNumberFormat="1" applyFont="1" applyBorder="1" applyAlignment="1">
      <alignment horizontal="center" vertical="center" wrapText="1"/>
    </xf>
    <xf numFmtId="3" fontId="28" fillId="0" borderId="13" xfId="0" applyNumberFormat="1" applyFont="1" applyBorder="1" applyAlignment="1">
      <alignment horizontal="center" vertical="center" wrapText="1"/>
    </xf>
    <xf numFmtId="0" fontId="26" fillId="0" borderId="0" xfId="0" applyFont="1" applyFill="1" applyAlignment="1">
      <alignment horizontal="center"/>
    </xf>
    <xf numFmtId="0" fontId="26"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6"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3" xfId="0" applyFont="1" applyFill="1" applyBorder="1" applyAlignment="1">
      <alignment horizontal="center" vertical="center"/>
    </xf>
    <xf numFmtId="3" fontId="26" fillId="0" borderId="0" xfId="0" applyNumberFormat="1" applyFont="1" applyFill="1" applyBorder="1" applyAlignment="1">
      <alignment horizontal="center" vertical="center" wrapText="1"/>
    </xf>
    <xf numFmtId="3" fontId="28" fillId="0" borderId="0" xfId="0" applyNumberFormat="1" applyFont="1" applyBorder="1" applyAlignment="1">
      <alignment horizontal="center" vertical="center" wrapText="1"/>
    </xf>
    <xf numFmtId="3" fontId="28" fillId="0" borderId="13" xfId="0" applyNumberFormat="1" applyFont="1" applyBorder="1" applyAlignment="1">
      <alignment horizontal="center" vertical="center" wrapText="1"/>
    </xf>
    <xf numFmtId="0" fontId="26" fillId="0" borderId="1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0" xfId="0" applyFont="1" applyFill="1" applyBorder="1" applyAlignment="1">
      <alignment horizontal="center"/>
    </xf>
    <xf numFmtId="0" fontId="26" fillId="0" borderId="16" xfId="0" applyFont="1" applyFill="1" applyBorder="1" applyAlignment="1">
      <alignment horizontal="center" vertical="center"/>
    </xf>
    <xf numFmtId="4" fontId="26" fillId="0" borderId="16" xfId="85" applyNumberFormat="1" applyFont="1" applyFill="1" applyBorder="1" applyAlignment="1">
      <alignment horizontal="center" vertical="center" wrapText="1"/>
    </xf>
    <xf numFmtId="4" fontId="28" fillId="0" borderId="0" xfId="85" applyNumberFormat="1" applyFont="1" applyAlignment="1">
      <alignment horizontal="center" vertical="center" wrapText="1"/>
    </xf>
    <xf numFmtId="4" fontId="28" fillId="0" borderId="13" xfId="85" applyNumberFormat="1" applyFont="1" applyBorder="1" applyAlignment="1">
      <alignment horizontal="center" vertical="center" wrapText="1"/>
    </xf>
    <xf numFmtId="0" fontId="26" fillId="0" borderId="0" xfId="106" applyFont="1" applyAlignment="1">
      <alignment horizontal="center"/>
      <protection/>
    </xf>
    <xf numFmtId="0" fontId="26" fillId="0" borderId="0" xfId="106" applyFont="1" applyAlignment="1">
      <alignment horizontal="center"/>
      <protection/>
    </xf>
    <xf numFmtId="0" fontId="26" fillId="0" borderId="0" xfId="106" applyFont="1" applyBorder="1" applyAlignment="1">
      <alignment horizontal="center" vertical="center" wrapText="1"/>
      <protection/>
    </xf>
    <xf numFmtId="0" fontId="26" fillId="0" borderId="13" xfId="106" applyFont="1" applyBorder="1" applyAlignment="1">
      <alignment horizontal="center" vertical="center" wrapText="1"/>
      <protection/>
    </xf>
    <xf numFmtId="4" fontId="26" fillId="0" borderId="0" xfId="106" applyNumberFormat="1" applyFont="1" applyBorder="1" applyAlignment="1">
      <alignment horizontal="center" vertical="top" wrapText="1"/>
      <protection/>
    </xf>
    <xf numFmtId="4" fontId="26" fillId="0" borderId="13" xfId="106" applyNumberFormat="1" applyFont="1" applyBorder="1" applyAlignment="1">
      <alignment horizontal="center" vertical="top" wrapText="1"/>
      <protection/>
    </xf>
    <xf numFmtId="3" fontId="26" fillId="0" borderId="0" xfId="106" applyNumberFormat="1" applyFont="1" applyBorder="1" applyAlignment="1">
      <alignment horizontal="center" vertical="top" wrapText="1"/>
      <protection/>
    </xf>
    <xf numFmtId="3" fontId="26" fillId="0" borderId="13" xfId="106" applyNumberFormat="1" applyFont="1" applyBorder="1" applyAlignment="1">
      <alignment horizontal="center" vertical="top" wrapText="1"/>
      <protection/>
    </xf>
    <xf numFmtId="0" fontId="26" fillId="0" borderId="0" xfId="0" applyFont="1" applyFill="1" applyBorder="1" applyAlignment="1">
      <alignment horizontal="center"/>
    </xf>
    <xf numFmtId="0" fontId="26" fillId="0" borderId="1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0" xfId="0" applyFont="1" applyFill="1" applyBorder="1" applyAlignment="1">
      <alignment horizontal="center" vertical="center"/>
    </xf>
    <xf numFmtId="0" fontId="28" fillId="0" borderId="13" xfId="0" applyFont="1" applyFill="1" applyBorder="1" applyAlignment="1">
      <alignment horizontal="center"/>
    </xf>
    <xf numFmtId="0" fontId="26" fillId="0" borderId="0" xfId="0" applyFont="1" applyFill="1" applyAlignment="1">
      <alignment horizontal="center"/>
    </xf>
    <xf numFmtId="0" fontId="26" fillId="0" borderId="0" xfId="100" applyFont="1" applyBorder="1" applyAlignment="1">
      <alignment horizontal="center"/>
      <protection/>
    </xf>
    <xf numFmtId="2" fontId="26" fillId="0" borderId="0"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3" fontId="26" fillId="0" borderId="33" xfId="0" applyNumberFormat="1" applyFont="1" applyFill="1" applyBorder="1" applyAlignment="1">
      <alignment horizontal="center" vertical="center" wrapText="1"/>
    </xf>
    <xf numFmtId="3" fontId="26" fillId="0" borderId="34" xfId="0" applyNumberFormat="1" applyFont="1" applyFill="1" applyBorder="1" applyAlignment="1">
      <alignment horizontal="center" vertical="center" wrapText="1"/>
    </xf>
    <xf numFmtId="3" fontId="26" fillId="0" borderId="35" xfId="0" applyNumberFormat="1" applyFont="1" applyFill="1" applyBorder="1" applyAlignment="1">
      <alignment horizontal="center" vertical="center" wrapText="1"/>
    </xf>
    <xf numFmtId="167" fontId="26" fillId="0" borderId="36" xfId="0" applyNumberFormat="1" applyFont="1" applyFill="1" applyBorder="1" applyAlignment="1">
      <alignment horizontal="center" vertical="center" wrapText="1"/>
    </xf>
    <xf numFmtId="167" fontId="26" fillId="0" borderId="37" xfId="0" applyNumberFormat="1" applyFont="1" applyFill="1" applyBorder="1" applyAlignment="1">
      <alignment horizontal="center" vertical="center" wrapText="1"/>
    </xf>
    <xf numFmtId="167" fontId="26" fillId="0" borderId="38" xfId="0" applyNumberFormat="1"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42"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44" xfId="0" applyFont="1" applyFill="1" applyBorder="1" applyAlignment="1">
      <alignment horizontal="center" vertical="center"/>
    </xf>
    <xf numFmtId="4" fontId="26" fillId="0" borderId="15" xfId="85" applyNumberFormat="1" applyFont="1" applyFill="1" applyBorder="1" applyAlignment="1">
      <alignment horizontal="center" vertical="center" wrapText="1"/>
    </xf>
    <xf numFmtId="4" fontId="28" fillId="0" borderId="14" xfId="85" applyNumberFormat="1" applyFont="1" applyBorder="1" applyAlignment="1">
      <alignment horizontal="center" vertical="center" wrapText="1"/>
    </xf>
    <xf numFmtId="4" fontId="28" fillId="0" borderId="20" xfId="85" applyNumberFormat="1" applyFont="1" applyBorder="1" applyAlignment="1">
      <alignment horizontal="center" vertical="center" wrapText="1"/>
    </xf>
    <xf numFmtId="4" fontId="26" fillId="0" borderId="0"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0" fontId="26" fillId="0" borderId="0" xfId="0" applyFont="1" applyFill="1" applyAlignment="1">
      <alignment horizontal="center" wrapText="1"/>
    </xf>
    <xf numFmtId="3" fontId="26" fillId="0" borderId="13"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3" fontId="28" fillId="0" borderId="14" xfId="0" applyNumberFormat="1" applyFont="1" applyBorder="1" applyAlignment="1">
      <alignment horizontal="center" vertical="center" wrapText="1"/>
    </xf>
    <xf numFmtId="3" fontId="28" fillId="0" borderId="20" xfId="0" applyNumberFormat="1" applyFont="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6"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0" xfId="0" applyFont="1" applyFill="1" applyBorder="1" applyAlignment="1">
      <alignment horizontal="center" vertical="center"/>
    </xf>
    <xf numFmtId="0" fontId="26" fillId="0" borderId="0" xfId="109" applyFont="1" applyBorder="1" applyAlignment="1">
      <alignment horizontal="center"/>
      <protection/>
    </xf>
    <xf numFmtId="0" fontId="26" fillId="0" borderId="0" xfId="109" applyFont="1" applyBorder="1" applyAlignment="1">
      <alignment horizontal="center" vertical="center"/>
      <protection/>
    </xf>
    <xf numFmtId="0" fontId="26" fillId="0" borderId="0" xfId="109" applyFont="1" applyBorder="1" applyAlignment="1">
      <alignment horizontal="center" vertical="center"/>
      <protection/>
    </xf>
    <xf numFmtId="0" fontId="26" fillId="0" borderId="16" xfId="109" applyFont="1" applyBorder="1" applyAlignment="1">
      <alignment horizontal="center" vertical="center" wrapText="1"/>
      <protection/>
    </xf>
    <xf numFmtId="0" fontId="26" fillId="0" borderId="13" xfId="109" applyFont="1" applyBorder="1" applyAlignment="1">
      <alignment horizontal="center" vertical="center" wrapText="1"/>
      <protection/>
    </xf>
    <xf numFmtId="165" fontId="26" fillId="0" borderId="16" xfId="109" applyNumberFormat="1" applyFont="1" applyBorder="1" applyAlignment="1">
      <alignment horizontal="center" vertical="center" wrapText="1"/>
      <protection/>
    </xf>
    <xf numFmtId="165" fontId="26" fillId="0" borderId="13" xfId="109" applyNumberFormat="1" applyFont="1" applyBorder="1" applyAlignment="1">
      <alignment horizontal="center" vertical="center" wrapText="1"/>
      <protection/>
    </xf>
    <xf numFmtId="0" fontId="26" fillId="0" borderId="16" xfId="109" applyFont="1" applyBorder="1" applyAlignment="1">
      <alignment horizontal="center" vertical="center" wrapText="1"/>
      <protection/>
    </xf>
    <xf numFmtId="166" fontId="26" fillId="0" borderId="45" xfId="92" applyNumberFormat="1" applyFont="1" applyFill="1" applyBorder="1" applyAlignment="1" applyProtection="1">
      <alignment horizontal="center" vertical="center" wrapText="1"/>
      <protection/>
    </xf>
    <xf numFmtId="166" fontId="26" fillId="0" borderId="46" xfId="92" applyNumberFormat="1" applyFont="1" applyFill="1" applyBorder="1" applyAlignment="1" applyProtection="1">
      <alignment horizontal="center" vertical="center" wrapText="1"/>
      <protection/>
    </xf>
    <xf numFmtId="166" fontId="26" fillId="0" borderId="47" xfId="92" applyNumberFormat="1" applyFont="1" applyFill="1" applyBorder="1" applyAlignment="1" applyProtection="1">
      <alignment horizontal="center" vertical="center" wrapText="1"/>
      <protection/>
    </xf>
    <xf numFmtId="0" fontId="26" fillId="0" borderId="0" xfId="98" applyFont="1" applyFill="1" applyAlignment="1">
      <alignment horizontal="center" vertical="center"/>
      <protection/>
    </xf>
    <xf numFmtId="3" fontId="26" fillId="0" borderId="0" xfId="104" applyNumberFormat="1" applyFont="1" applyFill="1" applyBorder="1" applyAlignment="1">
      <alignment horizontal="center" vertical="center" wrapText="1"/>
      <protection/>
    </xf>
    <xf numFmtId="3" fontId="28" fillId="0" borderId="0" xfId="104" applyNumberFormat="1" applyFont="1" applyBorder="1" applyAlignment="1">
      <alignment horizontal="center" vertical="center" wrapText="1"/>
      <protection/>
    </xf>
    <xf numFmtId="3" fontId="28" fillId="0" borderId="13" xfId="104" applyNumberFormat="1" applyFont="1" applyBorder="1" applyAlignment="1">
      <alignment horizontal="center" vertical="center" wrapText="1"/>
      <protection/>
    </xf>
    <xf numFmtId="0" fontId="26" fillId="0" borderId="0" xfId="104" applyFont="1" applyFill="1" applyBorder="1" applyAlignment="1">
      <alignment horizontal="center" vertical="center" wrapText="1"/>
      <protection/>
    </xf>
    <xf numFmtId="0" fontId="28" fillId="0" borderId="0" xfId="104" applyFont="1" applyFill="1" applyBorder="1" applyAlignment="1">
      <alignment horizontal="center" vertical="center" wrapText="1"/>
      <protection/>
    </xf>
    <xf numFmtId="0" fontId="28" fillId="0" borderId="13" xfId="104" applyFont="1" applyFill="1" applyBorder="1" applyAlignment="1">
      <alignment horizontal="center" vertical="center" wrapText="1"/>
      <protection/>
    </xf>
    <xf numFmtId="0" fontId="26" fillId="0" borderId="16" xfId="104" applyFont="1" applyFill="1" applyBorder="1" applyAlignment="1">
      <alignment horizontal="center" vertical="center" wrapText="1"/>
      <protection/>
    </xf>
    <xf numFmtId="0" fontId="26" fillId="0" borderId="0" xfId="104" applyFont="1" applyFill="1" applyBorder="1" applyAlignment="1">
      <alignment horizontal="center" vertical="center"/>
      <protection/>
    </xf>
    <xf numFmtId="0" fontId="28" fillId="0" borderId="0" xfId="104" applyFont="1" applyFill="1" applyBorder="1" applyAlignment="1">
      <alignment horizontal="center" vertical="center"/>
      <protection/>
    </xf>
    <xf numFmtId="0" fontId="28" fillId="0" borderId="13" xfId="104" applyFont="1" applyFill="1" applyBorder="1" applyAlignment="1">
      <alignment horizontal="center" vertical="center"/>
      <protection/>
    </xf>
    <xf numFmtId="166" fontId="26" fillId="0" borderId="46" xfId="92" applyNumberFormat="1" applyFont="1" applyFill="1" applyBorder="1" applyAlignment="1" applyProtection="1">
      <alignment horizontal="center" vertical="center" wrapText="1"/>
      <protection/>
    </xf>
    <xf numFmtId="166" fontId="26" fillId="0" borderId="47" xfId="92" applyNumberFormat="1" applyFont="1" applyFill="1" applyBorder="1" applyAlignment="1" applyProtection="1">
      <alignment horizontal="center" vertical="center" wrapText="1"/>
      <protection/>
    </xf>
    <xf numFmtId="0" fontId="26" fillId="0" borderId="0" xfId="112" applyFont="1" applyFill="1" applyBorder="1" applyAlignment="1">
      <alignment horizontal="center"/>
      <protection/>
    </xf>
    <xf numFmtId="0" fontId="26" fillId="0" borderId="0" xfId="112" applyFont="1" applyFill="1" applyBorder="1" applyAlignment="1">
      <alignment horizontal="center"/>
      <protection/>
    </xf>
    <xf numFmtId="0" fontId="26" fillId="0" borderId="0" xfId="98" applyFont="1" applyFill="1" applyAlignment="1">
      <alignment horizontal="center"/>
      <protection/>
    </xf>
    <xf numFmtId="0" fontId="26" fillId="0" borderId="0" xfId="98" applyFont="1" applyFill="1" applyAlignment="1">
      <alignment horizontal="center"/>
      <protection/>
    </xf>
    <xf numFmtId="0" fontId="26" fillId="0" borderId="45" xfId="112" applyFont="1" applyFill="1" applyBorder="1" applyAlignment="1">
      <alignment horizontal="center" vertical="center" wrapText="1"/>
      <protection/>
    </xf>
    <xf numFmtId="0" fontId="26" fillId="0" borderId="46" xfId="112" applyFont="1" applyFill="1" applyBorder="1" applyAlignment="1">
      <alignment horizontal="center" vertical="center" wrapText="1"/>
      <protection/>
    </xf>
    <xf numFmtId="0" fontId="26" fillId="0" borderId="47" xfId="112" applyFont="1" applyFill="1" applyBorder="1" applyAlignment="1">
      <alignment horizontal="center" vertical="center" wrapText="1"/>
      <protection/>
    </xf>
    <xf numFmtId="0" fontId="26" fillId="0" borderId="45" xfId="112" applyFont="1" applyFill="1" applyBorder="1" applyAlignment="1">
      <alignment horizontal="center" vertical="center"/>
      <protection/>
    </xf>
    <xf numFmtId="0" fontId="26" fillId="0" borderId="46" xfId="112" applyFont="1" applyFill="1" applyBorder="1" applyAlignment="1">
      <alignment horizontal="center" vertical="center"/>
      <protection/>
    </xf>
    <xf numFmtId="0" fontId="26" fillId="0" borderId="47" xfId="112" applyFont="1" applyFill="1" applyBorder="1" applyAlignment="1">
      <alignment horizontal="center" vertical="center"/>
      <protection/>
    </xf>
    <xf numFmtId="166" fontId="26" fillId="0" borderId="45" xfId="92" applyNumberFormat="1" applyFont="1" applyFill="1" applyBorder="1" applyAlignment="1" applyProtection="1">
      <alignment horizontal="center" vertical="center" wrapText="1"/>
      <protection/>
    </xf>
    <xf numFmtId="0" fontId="26" fillId="0" borderId="48" xfId="110" applyFont="1" applyFill="1" applyBorder="1" applyAlignment="1">
      <alignment horizontal="center"/>
      <protection/>
    </xf>
    <xf numFmtId="0" fontId="26" fillId="0" borderId="49" xfId="110" applyFont="1" applyFill="1" applyBorder="1" applyAlignment="1">
      <alignment horizontal="center"/>
      <protection/>
    </xf>
    <xf numFmtId="0" fontId="26" fillId="0" borderId="50" xfId="110" applyFont="1" applyFill="1" applyBorder="1" applyAlignment="1">
      <alignment horizontal="center"/>
      <protection/>
    </xf>
    <xf numFmtId="0" fontId="26" fillId="0" borderId="0" xfId="110" applyFont="1" applyFill="1" applyBorder="1" applyAlignment="1">
      <alignment horizontal="center" vertical="center" wrapText="1"/>
      <protection/>
    </xf>
    <xf numFmtId="0" fontId="26" fillId="0" borderId="51" xfId="110" applyFont="1" applyFill="1" applyBorder="1" applyAlignment="1">
      <alignment horizontal="center" vertical="center"/>
      <protection/>
    </xf>
    <xf numFmtId="0" fontId="28" fillId="0" borderId="8" xfId="110" applyFont="1" applyFill="1" applyBorder="1" applyAlignment="1">
      <alignment horizontal="center" vertical="center"/>
      <protection/>
    </xf>
    <xf numFmtId="0" fontId="28" fillId="0" borderId="52" xfId="110" applyFont="1" applyFill="1" applyBorder="1" applyAlignment="1">
      <alignment horizontal="center" vertical="center"/>
      <protection/>
    </xf>
    <xf numFmtId="0" fontId="26" fillId="0" borderId="51" xfId="110" applyFont="1" applyFill="1" applyBorder="1" applyAlignment="1">
      <alignment horizontal="center" vertical="center" wrapText="1"/>
      <protection/>
    </xf>
    <xf numFmtId="0" fontId="28" fillId="0" borderId="8" xfId="110" applyFont="1" applyFill="1" applyBorder="1" applyAlignment="1">
      <alignment horizontal="center" vertical="center" wrapText="1"/>
      <protection/>
    </xf>
    <xf numFmtId="0" fontId="28" fillId="0" borderId="52" xfId="110" applyFont="1" applyFill="1" applyBorder="1" applyAlignment="1">
      <alignment horizontal="center" vertical="center" wrapText="1"/>
      <protection/>
    </xf>
    <xf numFmtId="166" fontId="26" fillId="0" borderId="45" xfId="91" applyNumberFormat="1" applyFont="1" applyFill="1" applyBorder="1" applyAlignment="1" applyProtection="1">
      <alignment horizontal="center" vertical="center" wrapText="1"/>
      <protection/>
    </xf>
    <xf numFmtId="166" fontId="26" fillId="0" borderId="46" xfId="91" applyNumberFormat="1" applyFont="1" applyFill="1" applyBorder="1" applyAlignment="1" applyProtection="1">
      <alignment horizontal="center" vertical="center" wrapText="1"/>
      <protection/>
    </xf>
    <xf numFmtId="166" fontId="26" fillId="0" borderId="47" xfId="91" applyNumberFormat="1" applyFont="1" applyFill="1" applyBorder="1" applyAlignment="1" applyProtection="1">
      <alignment horizontal="center" vertical="center" wrapText="1"/>
      <protection/>
    </xf>
    <xf numFmtId="0" fontId="26" fillId="0" borderId="0" xfId="111" applyFont="1" applyFill="1" applyBorder="1" applyAlignment="1">
      <alignment horizontal="center"/>
      <protection/>
    </xf>
    <xf numFmtId="0" fontId="26" fillId="0" borderId="45" xfId="111" applyFont="1" applyFill="1" applyBorder="1" applyAlignment="1">
      <alignment horizontal="center" vertical="center" wrapText="1"/>
      <protection/>
    </xf>
    <xf numFmtId="0" fontId="26" fillId="0" borderId="46" xfId="111" applyFont="1" applyFill="1" applyBorder="1" applyAlignment="1">
      <alignment horizontal="center" vertical="center" wrapText="1"/>
      <protection/>
    </xf>
    <xf numFmtId="0" fontId="26" fillId="0" borderId="47" xfId="111" applyFont="1" applyFill="1" applyBorder="1" applyAlignment="1">
      <alignment horizontal="center" vertical="center" wrapText="1"/>
      <protection/>
    </xf>
    <xf numFmtId="0" fontId="26" fillId="0" borderId="45" xfId="111" applyFont="1" applyFill="1" applyBorder="1" applyAlignment="1">
      <alignment horizontal="center" vertical="center"/>
      <protection/>
    </xf>
    <xf numFmtId="0" fontId="26" fillId="0" borderId="46" xfId="111" applyFont="1" applyFill="1" applyBorder="1" applyAlignment="1">
      <alignment horizontal="center" vertical="center"/>
      <protection/>
    </xf>
    <xf numFmtId="0" fontId="26" fillId="0" borderId="47" xfId="111" applyFont="1" applyFill="1" applyBorder="1" applyAlignment="1">
      <alignment horizontal="center" vertical="center"/>
      <protection/>
    </xf>
    <xf numFmtId="0" fontId="26" fillId="0" borderId="51" xfId="110" applyFont="1" applyFill="1" applyBorder="1" applyAlignment="1">
      <alignment horizontal="center" vertical="center" wrapText="1"/>
      <protection/>
    </xf>
    <xf numFmtId="0" fontId="28" fillId="0" borderId="8" xfId="110" applyFont="1" applyFill="1" applyBorder="1" applyAlignment="1">
      <alignment horizontal="center" vertical="center" wrapText="1"/>
      <protection/>
    </xf>
    <xf numFmtId="0" fontId="28" fillId="0" borderId="52" xfId="110" applyFont="1" applyFill="1" applyBorder="1" applyAlignment="1">
      <alignment horizontal="center" vertical="center" wrapText="1"/>
      <protection/>
    </xf>
  </cellXfs>
  <cellStyles count="113">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Bueno"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ncorrecto" xfId="82"/>
    <cellStyle name="Input" xfId="83"/>
    <cellStyle name="Linked Cell" xfId="84"/>
    <cellStyle name="Comma" xfId="85"/>
    <cellStyle name="Comma [0]" xfId="86"/>
    <cellStyle name="Millares 2" xfId="87"/>
    <cellStyle name="Millares_11-PPTO. COMISIÓN SALUD OCUPACIONAL" xfId="88"/>
    <cellStyle name="Millares_17-PPTO. COMISIÓN ASUNTOS AMBIENTALES" xfId="89"/>
    <cellStyle name="Millares_8-PPTO. COMISION RELACIONES LABORALES" xfId="90"/>
    <cellStyle name="Millares_Z. Hoja de Trabajo Comisión de Asuntos Penales" xfId="91"/>
    <cellStyle name="Millares_Z. Hoja de Trabjo Comisión de Asuntos Ambientales" xfId="92"/>
    <cellStyle name="Currency" xfId="93"/>
    <cellStyle name="Currency [0]" xfId="94"/>
    <cellStyle name="Neutral" xfId="95"/>
    <cellStyle name="Normal 2" xfId="96"/>
    <cellStyle name="Normal 3" xfId="97"/>
    <cellStyle name="Normal_17-PPTO. COMISIÓN ASUNTOS AMBIENTALES" xfId="98"/>
    <cellStyle name="Normal_4-PPTO. CONAMAJ" xfId="99"/>
    <cellStyle name="Normal_8-PPTO. COMISION RELACIONES LABORALES" xfId="100"/>
    <cellStyle name="Normal_accesibilidad y género (con rebajos)" xfId="101"/>
    <cellStyle name="Normal_accesibilidad y género (con rebajos)_8-PPTO. COMISION RELACIONES LABORALES" xfId="102"/>
    <cellStyle name="Normal_ALAJUELA II CIRCUITO 2005-2007" xfId="103"/>
    <cellStyle name="Normal_Análisis 2017 Comisión de la Jurisdicción Agrario y Agroambiental_1" xfId="104"/>
    <cellStyle name="Normal_Anteproyecto de Presupuesto - Salud Ocupacional" xfId="105"/>
    <cellStyle name="Normal_COMISION JURISDIC CONTENCIOSO ADMINISTRATIVO PRESUPUESTO 2013" xfId="106"/>
    <cellStyle name="Normal_Copia de 19-Presupuesto Despacho de la Presidencia" xfId="107"/>
    <cellStyle name="Normal_Detalle Aprob.- Comisiones-Bitácora" xfId="108"/>
    <cellStyle name="Normal_Hoja de Trabajo Porgrama Hacia Cero Papel" xfId="109"/>
    <cellStyle name="Normal_PRESUPUESTO" xfId="110"/>
    <cellStyle name="Normal_Z. Hoja de Trabajo Comisión de Asuntos Penales" xfId="111"/>
    <cellStyle name="Normal_Z. Hoja de Trabjo Comisión de Asuntos Ambientales" xfId="112"/>
    <cellStyle name="Notas" xfId="113"/>
    <cellStyle name="Note" xfId="114"/>
    <cellStyle name="Output" xfId="115"/>
    <cellStyle name="Percent" xfId="116"/>
    <cellStyle name="Salida" xfId="117"/>
    <cellStyle name="Texto de advertencia" xfId="118"/>
    <cellStyle name="Texto explicativo" xfId="119"/>
    <cellStyle name="Title" xfId="120"/>
    <cellStyle name="Título" xfId="121"/>
    <cellStyle name="Título 1" xfId="122"/>
    <cellStyle name="Título 2" xfId="123"/>
    <cellStyle name="Título 3" xfId="124"/>
    <cellStyle name="Total" xfId="125"/>
    <cellStyle name="Warning Text"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44</xdr:row>
      <xdr:rowOff>0</xdr:rowOff>
    </xdr:from>
    <xdr:to>
      <xdr:col>5</xdr:col>
      <xdr:colOff>0</xdr:colOff>
      <xdr:row>44</xdr:row>
      <xdr:rowOff>0</xdr:rowOff>
    </xdr:to>
    <xdr:sp>
      <xdr:nvSpPr>
        <xdr:cNvPr id="1" name="Line 1"/>
        <xdr:cNvSpPr>
          <a:spLocks/>
        </xdr:cNvSpPr>
      </xdr:nvSpPr>
      <xdr:spPr>
        <a:xfrm>
          <a:off x="6753225" y="8134350"/>
          <a:ext cx="0"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44</xdr:row>
      <xdr:rowOff>0</xdr:rowOff>
    </xdr:from>
    <xdr:to>
      <xdr:col>5</xdr:col>
      <xdr:colOff>0</xdr:colOff>
      <xdr:row>44</xdr:row>
      <xdr:rowOff>0</xdr:rowOff>
    </xdr:to>
    <xdr:sp>
      <xdr:nvSpPr>
        <xdr:cNvPr id="2" name="Line 2"/>
        <xdr:cNvSpPr>
          <a:spLocks/>
        </xdr:cNvSpPr>
      </xdr:nvSpPr>
      <xdr:spPr>
        <a:xfrm>
          <a:off x="6753225" y="8134350"/>
          <a:ext cx="0"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3" name="Line 1"/>
        <xdr:cNvSpPr>
          <a:spLocks/>
        </xdr:cNvSpPr>
      </xdr:nvSpPr>
      <xdr:spPr>
        <a:xfrm>
          <a:off x="6753225" y="7429500"/>
          <a:ext cx="0"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4" name="Line 2"/>
        <xdr:cNvSpPr>
          <a:spLocks/>
        </xdr:cNvSpPr>
      </xdr:nvSpPr>
      <xdr:spPr>
        <a:xfrm>
          <a:off x="6753225" y="7429500"/>
          <a:ext cx="0"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30</xdr:row>
      <xdr:rowOff>0</xdr:rowOff>
    </xdr:from>
    <xdr:to>
      <xdr:col>5</xdr:col>
      <xdr:colOff>0</xdr:colOff>
      <xdr:row>30</xdr:row>
      <xdr:rowOff>0</xdr:rowOff>
    </xdr:to>
    <xdr:sp>
      <xdr:nvSpPr>
        <xdr:cNvPr id="1" name="Line 1"/>
        <xdr:cNvSpPr>
          <a:spLocks/>
        </xdr:cNvSpPr>
      </xdr:nvSpPr>
      <xdr:spPr>
        <a:xfrm>
          <a:off x="6115050" y="5667375"/>
          <a:ext cx="0"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30</xdr:row>
      <xdr:rowOff>0</xdr:rowOff>
    </xdr:from>
    <xdr:to>
      <xdr:col>5</xdr:col>
      <xdr:colOff>0</xdr:colOff>
      <xdr:row>30</xdr:row>
      <xdr:rowOff>0</xdr:rowOff>
    </xdr:to>
    <xdr:sp>
      <xdr:nvSpPr>
        <xdr:cNvPr id="2" name="Line 2"/>
        <xdr:cNvSpPr>
          <a:spLocks/>
        </xdr:cNvSpPr>
      </xdr:nvSpPr>
      <xdr:spPr>
        <a:xfrm>
          <a:off x="6115050" y="5667375"/>
          <a:ext cx="0"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ora\AppData\Local\Microsoft\Windows\Temporary%20Internet%20Files\OLKF932\CONAMA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emora.PODER-JUDICIAL\AppData\Local\Microsoft\Windows\Temporary%20Internet%20Files\OLKB319\19-PPTO.%20PROGRAMA%20JUSTICIA%20RESTAURATIV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vguadamuz\AppData\Local\Microsoft\Windows\Temporary%20Internet%20Files\OLKDD63\CONAMAJ.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vguadamuz\AppData\Local\Microsoft\Windows\Temporary%20Internet%20Files\OLKDD63\19-PPTO.%20PROGRAMA%20JUSTICIA%20RESTAURATI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atalina\Presupuesto%202009\Direcci&#243;n%20Ejecutiva\Comparativo%20Direcci&#243;n%20Ejecutiva%202008-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emora.PODER-JUDICIAL\AppData\Local\Microsoft\Windows\Temporary%20Internet%20Files\OLKB319\An&#225;lisis%20Comparativo%202013--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jo112-btcsfc1\producci&#243;n\AREA%20PENAL\JUZGADOS%20PENALES%20JUVENILES\2008\Juzgados%20PJ%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emora\AppData\Local\Microsoft\Windows\Temporary%20Internet%20Files\OLKF932\19-PPTO.%20PROGRAMA%20JUSTICIA%20RESTAURATIV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mena\AppData\Local\Microsoft\Windows\Temporary%20Internet%20Files\OLK10A5\CONAMAJ.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jeduarte\AppData\Local\Microsoft\Windows\Temporary%20Internet%20Files\OLK43E3\An&#225;lisis%20Comparativo%202013--20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pmena\AppData\Local\Microsoft\Windows\Temporary%20Internet%20Files\OLK10A5\19-PPTO.%20PROGRAMA%20JUSTICIA%20RESTAURATIV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emora.PODER-JUDICIAL\AppData\Local\Microsoft\Windows\Temporary%20Internet%20Files\OLKB319\CONAMA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CONAMAJ"/>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supuesto 2015"/>
      <sheetName val="Detalle del gasto 201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CONAMAJ"/>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esupuesto 2015"/>
      <sheetName val="Detalle del gasto 20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arativo 08_09"/>
      <sheetName val="Detalle Presu 200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ARATIVO 2013-2014 "/>
      <sheetName val="Detalle Gasto"/>
      <sheetName val="Información de interés"/>
      <sheetName val="Información adicion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1"/>
      <sheetName val="C2"/>
      <sheetName val="C3"/>
      <sheetName val="C4"/>
      <sheetName val="c_5"/>
      <sheetName val="c_7"/>
      <sheetName val="C_6"/>
      <sheetName val="Notificaciones y Comisiones"/>
      <sheetName val="doc inform"/>
      <sheetName val="Hoja1"/>
      <sheetName val="c5-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supuesto 2015"/>
      <sheetName val="Detalle del gasto 201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CONAMAJ"/>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MPARATIVO 2013-2014 "/>
      <sheetName val="Detalle Gasto"/>
      <sheetName val="Información de interés"/>
      <sheetName val="Información adicion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upuesto 2015"/>
      <sheetName val="Detalle del gasto 201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CONAMA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8.vml" /><Relationship Id="rId3" Type="http://schemas.openxmlformats.org/officeDocument/2006/relationships/drawing" Target="../drawings/drawing2.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9.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72"/>
  <sheetViews>
    <sheetView tabSelected="1" zoomScalePageLayoutView="0" workbookViewId="0" topLeftCell="A1">
      <selection activeCell="F15" sqref="F15"/>
    </sheetView>
  </sheetViews>
  <sheetFormatPr defaultColWidth="11.421875" defaultRowHeight="12.75"/>
  <cols>
    <col min="1" max="1" width="4.7109375" style="246" customWidth="1"/>
    <col min="2" max="2" width="84.28125" style="246" bestFit="1" customWidth="1"/>
    <col min="3" max="3" width="18.7109375" style="246" customWidth="1"/>
    <col min="4" max="4" width="18.8515625" style="246" customWidth="1"/>
    <col min="5" max="5" width="20.140625" style="246" customWidth="1"/>
    <col min="6" max="6" width="12.140625" style="246" bestFit="1" customWidth="1"/>
    <col min="7" max="16384" width="11.421875" style="246" customWidth="1"/>
  </cols>
  <sheetData>
    <row r="2" spans="1:5" ht="15.75">
      <c r="A2" s="1" t="s">
        <v>138</v>
      </c>
      <c r="B2" s="1"/>
      <c r="C2" s="1"/>
      <c r="D2" s="1"/>
      <c r="E2" s="1"/>
    </row>
    <row r="3" spans="1:5" ht="15.75" customHeight="1">
      <c r="A3" s="1" t="s">
        <v>130</v>
      </c>
      <c r="B3" s="1"/>
      <c r="C3" s="1"/>
      <c r="D3" s="1"/>
      <c r="E3" s="1"/>
    </row>
    <row r="4" spans="1:5" ht="15.75" thickBot="1">
      <c r="A4" s="532"/>
      <c r="B4" s="532"/>
      <c r="C4" s="532"/>
      <c r="D4" s="532"/>
      <c r="E4" s="532"/>
    </row>
    <row r="5" spans="1:5" ht="48" customHeight="1" thickBot="1">
      <c r="A5" s="533"/>
      <c r="B5" s="357" t="s">
        <v>98</v>
      </c>
      <c r="C5" s="357" t="s">
        <v>139</v>
      </c>
      <c r="D5" s="357" t="s">
        <v>140</v>
      </c>
      <c r="E5" s="357" t="s">
        <v>99</v>
      </c>
    </row>
    <row r="6" spans="1:6" ht="15">
      <c r="A6" s="246">
        <v>1</v>
      </c>
      <c r="B6" s="246" t="s">
        <v>100</v>
      </c>
      <c r="C6" s="485">
        <f>+'1-Viol.Intraf.'!F10</f>
        <v>2254793</v>
      </c>
      <c r="D6" s="485">
        <f>+'1-Viol.Intraf.'!G10</f>
        <v>2301548</v>
      </c>
      <c r="E6" s="534">
        <f>+D6/C6-1</f>
        <v>0.02073582807823149</v>
      </c>
      <c r="F6" s="485"/>
    </row>
    <row r="7" spans="1:6" ht="15">
      <c r="A7" s="246">
        <v>2</v>
      </c>
      <c r="B7" s="246" t="s">
        <v>38</v>
      </c>
      <c r="C7" s="485">
        <f>+'2- Género'!E9</f>
        <v>2929873</v>
      </c>
      <c r="D7" s="485">
        <f>+'2- Género'!F9</f>
        <v>2987502</v>
      </c>
      <c r="E7" s="534">
        <f aca="true" t="shared" si="0" ref="E7:E25">+D7/C7-1</f>
        <v>0.019669453249338886</v>
      </c>
      <c r="F7" s="485"/>
    </row>
    <row r="8" spans="1:6" ht="15">
      <c r="A8" s="246">
        <v>3</v>
      </c>
      <c r="B8" s="246" t="s">
        <v>33</v>
      </c>
      <c r="C8" s="485">
        <f>+'3-Familia N y A'!E9</f>
        <v>2133780</v>
      </c>
      <c r="D8" s="485">
        <f>+'3-Familia N y A'!F9</f>
        <v>2179164</v>
      </c>
      <c r="E8" s="534">
        <f t="shared" si="0"/>
        <v>0.02126929674099487</v>
      </c>
      <c r="F8" s="485"/>
    </row>
    <row r="9" spans="1:6" ht="15">
      <c r="A9" s="246">
        <v>4</v>
      </c>
      <c r="B9" s="246" t="s">
        <v>43</v>
      </c>
      <c r="C9" s="485">
        <f>+'4-Transparencia I'!E9</f>
        <v>1611170</v>
      </c>
      <c r="D9" s="485">
        <f>+'4-Transparencia I'!F9</f>
        <v>1611094</v>
      </c>
      <c r="E9" s="534">
        <f t="shared" si="0"/>
        <v>-4.717068962312165E-05</v>
      </c>
      <c r="F9" s="485"/>
    </row>
    <row r="10" spans="1:6" ht="15">
      <c r="A10" s="246">
        <v>5</v>
      </c>
      <c r="B10" s="246" t="s">
        <v>91</v>
      </c>
      <c r="C10" s="485">
        <f>+'5-Contenc.Admvo.'!F8</f>
        <v>1668393</v>
      </c>
      <c r="D10" s="485">
        <f>+'5-Contenc.Admvo.'!G8</f>
        <v>1707664</v>
      </c>
      <c r="E10" s="534">
        <f t="shared" si="0"/>
        <v>0.0235382191126432</v>
      </c>
      <c r="F10" s="485"/>
    </row>
    <row r="11" spans="1:6" ht="15">
      <c r="A11" s="246">
        <v>6</v>
      </c>
      <c r="B11" s="246" t="s">
        <v>57</v>
      </c>
      <c r="C11" s="485">
        <f>+'6-Comisión GICA'!E9</f>
        <v>2010965</v>
      </c>
      <c r="D11" s="485">
        <f>+'6-Comisión GICA'!F9</f>
        <v>1496100</v>
      </c>
      <c r="E11" s="534">
        <f t="shared" si="0"/>
        <v>-0.25602882198347554</v>
      </c>
      <c r="F11" s="485"/>
    </row>
    <row r="12" spans="1:6" ht="15">
      <c r="A12" s="246">
        <v>7</v>
      </c>
      <c r="B12" s="246" t="s">
        <v>92</v>
      </c>
      <c r="C12" s="485">
        <f>+'7-Rel.Laborales'!E9</f>
        <v>1181995</v>
      </c>
      <c r="D12" s="485">
        <f>+'7-Rel.Laborales'!F9</f>
        <v>555136</v>
      </c>
      <c r="E12" s="534">
        <f t="shared" si="0"/>
        <v>-0.5303398068519749</v>
      </c>
      <c r="F12" s="485"/>
    </row>
    <row r="13" spans="1:6" ht="15">
      <c r="A13" s="246">
        <v>8</v>
      </c>
      <c r="B13" s="246" t="s">
        <v>64</v>
      </c>
      <c r="C13" s="485">
        <f>+'8-Com. Jur.Laboral'!E9</f>
        <v>1699846</v>
      </c>
      <c r="D13" s="485">
        <f>+'8-Com. Jur.Laboral'!F9</f>
        <v>1685824</v>
      </c>
      <c r="E13" s="534">
        <f t="shared" si="0"/>
        <v>-0.00824898255489026</v>
      </c>
      <c r="F13" s="485"/>
    </row>
    <row r="14" spans="1:6" ht="15">
      <c r="A14" s="246">
        <v>9</v>
      </c>
      <c r="B14" s="246" t="s">
        <v>73</v>
      </c>
      <c r="C14" s="485">
        <f>+'9-Consejo Personal'!F9</f>
        <v>2694987</v>
      </c>
      <c r="D14" s="485">
        <f>+'9-Consejo Personal'!G9</f>
        <v>2744552</v>
      </c>
      <c r="E14" s="534">
        <f t="shared" si="0"/>
        <v>0.018391554393397902</v>
      </c>
      <c r="F14" s="485"/>
    </row>
    <row r="15" spans="1:6" ht="15">
      <c r="A15" s="246">
        <v>10</v>
      </c>
      <c r="B15" s="246" t="s">
        <v>131</v>
      </c>
      <c r="C15" s="485">
        <f>+'10-Salud Ocupacional '!E9</f>
        <v>2613933</v>
      </c>
      <c r="D15" s="485">
        <f>+'10-Salud Ocupacional '!F9</f>
        <v>2770768</v>
      </c>
      <c r="E15" s="534">
        <f t="shared" si="0"/>
        <v>0.059999625086029296</v>
      </c>
      <c r="F15" s="485"/>
    </row>
    <row r="16" spans="1:6" ht="15">
      <c r="A16" s="246">
        <v>11</v>
      </c>
      <c r="B16" s="246" t="s">
        <v>63</v>
      </c>
      <c r="C16" s="485">
        <f>+'11-Comisión Jur.Civil'!E9</f>
        <v>2514161</v>
      </c>
      <c r="D16" s="485">
        <f>+'11-Comisión Jur.Civil'!F9</f>
        <v>2593262</v>
      </c>
      <c r="E16" s="534">
        <f t="shared" si="0"/>
        <v>0.03146218559591052</v>
      </c>
      <c r="F16" s="485"/>
    </row>
    <row r="17" spans="1:6" ht="15">
      <c r="A17" s="246">
        <v>12</v>
      </c>
      <c r="B17" s="246" t="s">
        <v>48</v>
      </c>
      <c r="C17" s="485">
        <f>+'12-Acceso a la Justicia'!E9</f>
        <v>1870988</v>
      </c>
      <c r="D17" s="485">
        <f>+'12-Acceso a la Justicia'!F9</f>
        <v>1605342</v>
      </c>
      <c r="E17" s="534">
        <f t="shared" si="0"/>
        <v>-0.14198166957778457</v>
      </c>
      <c r="F17" s="485"/>
    </row>
    <row r="18" spans="1:6" ht="15">
      <c r="A18" s="246">
        <v>13</v>
      </c>
      <c r="B18" s="480" t="s">
        <v>69</v>
      </c>
      <c r="C18" s="535">
        <f>+'13-Prog.Cero Papel'!F9</f>
        <v>2160141</v>
      </c>
      <c r="D18" s="535">
        <f>+'13-Prog.Cero Papel'!G9</f>
        <v>2159909</v>
      </c>
      <c r="E18" s="534">
        <f t="shared" si="0"/>
        <v>-0.00010740039654821842</v>
      </c>
      <c r="F18" s="485"/>
    </row>
    <row r="19" spans="1:6" ht="15">
      <c r="A19" s="246">
        <v>14</v>
      </c>
      <c r="B19" s="480" t="s">
        <v>101</v>
      </c>
      <c r="C19" s="535">
        <f>+'14-Com.Agrario Agroam'!E9</f>
        <v>2027792</v>
      </c>
      <c r="D19" s="535">
        <f>+'14-Com.Agrario Agroam'!F9</f>
        <v>2052035</v>
      </c>
      <c r="E19" s="534">
        <f t="shared" si="0"/>
        <v>0.011955368203445005</v>
      </c>
      <c r="F19" s="485"/>
    </row>
    <row r="20" spans="1:6" ht="15">
      <c r="A20" s="246">
        <v>15</v>
      </c>
      <c r="B20" s="480" t="s">
        <v>160</v>
      </c>
      <c r="C20" s="535">
        <f>+'15-Com.Gestión AI'!E11</f>
        <v>2116477</v>
      </c>
      <c r="D20" s="535">
        <f>+'15-Com.Gestión AI'!F11</f>
        <v>2155924</v>
      </c>
      <c r="E20" s="534">
        <f t="shared" si="0"/>
        <v>0.018638048039265165</v>
      </c>
      <c r="F20" s="485"/>
    </row>
    <row r="21" spans="1:6" ht="15">
      <c r="A21" s="246">
        <v>16</v>
      </c>
      <c r="B21" s="480" t="s">
        <v>78</v>
      </c>
      <c r="C21" s="535">
        <f>+'16-Com.Tránsito'!E9</f>
        <v>2231318</v>
      </c>
      <c r="D21" s="535">
        <f>+'16-Com.Tránsito'!F9</f>
        <v>2223444</v>
      </c>
      <c r="E21" s="534">
        <f t="shared" si="0"/>
        <v>-0.003528856039345385</v>
      </c>
      <c r="F21" s="485"/>
    </row>
    <row r="22" spans="1:6" ht="15">
      <c r="A22" s="246">
        <v>17</v>
      </c>
      <c r="B22" s="536" t="s">
        <v>46</v>
      </c>
      <c r="C22" s="537">
        <f>+'17-Justicia Restaurativa'!E10</f>
        <v>1744200</v>
      </c>
      <c r="D22" s="537">
        <f>+'17-Justicia Restaurativa'!F10</f>
        <v>1651552</v>
      </c>
      <c r="E22" s="534">
        <f t="shared" si="0"/>
        <v>-0.05311776172457283</v>
      </c>
      <c r="F22" s="485"/>
    </row>
    <row r="23" spans="1:6" ht="15">
      <c r="A23" s="246">
        <v>18</v>
      </c>
      <c r="B23" s="480" t="s">
        <v>68</v>
      </c>
      <c r="C23" s="535">
        <f>+'18-Com.Asuntos Penales'!E10</f>
        <v>2300000</v>
      </c>
      <c r="D23" s="535">
        <f>+'18-Com.Asuntos Penales'!F10</f>
        <v>1788963</v>
      </c>
      <c r="E23" s="534">
        <f t="shared" si="0"/>
        <v>-0.22219</v>
      </c>
      <c r="F23" s="485"/>
    </row>
    <row r="24" spans="1:6" ht="15.75" thickBot="1">
      <c r="A24" s="532">
        <v>19</v>
      </c>
      <c r="B24" s="538" t="s">
        <v>163</v>
      </c>
      <c r="C24" s="539">
        <f>+'19-Hostigamiento'!D9</f>
        <v>0</v>
      </c>
      <c r="D24" s="539">
        <f>+'19-Hostigamiento'!E9</f>
        <v>2463000</v>
      </c>
      <c r="E24" s="540">
        <v>1</v>
      </c>
      <c r="F24" s="485"/>
    </row>
    <row r="25" spans="1:5" ht="16.5" thickBot="1">
      <c r="A25" s="532"/>
      <c r="B25" s="243" t="s">
        <v>102</v>
      </c>
      <c r="C25" s="244">
        <f>SUM(C6:C24)</f>
        <v>37764812</v>
      </c>
      <c r="D25" s="244">
        <f>SUM(D6:D24)</f>
        <v>38732783</v>
      </c>
      <c r="E25" s="543">
        <f t="shared" si="0"/>
        <v>0.025631558817239775</v>
      </c>
    </row>
    <row r="26" ht="15">
      <c r="D26" s="485"/>
    </row>
    <row r="27" spans="4:5" ht="15">
      <c r="D27" s="541"/>
      <c r="E27" s="542"/>
    </row>
    <row r="28" ht="15.75">
      <c r="B28" s="245" t="s">
        <v>103</v>
      </c>
    </row>
    <row r="29" spans="1:3" ht="15">
      <c r="A29" s="246">
        <v>1</v>
      </c>
      <c r="B29" s="247" t="s">
        <v>100</v>
      </c>
      <c r="C29" s="479"/>
    </row>
    <row r="30" spans="1:3" ht="15">
      <c r="A30" s="246">
        <v>2</v>
      </c>
      <c r="B30" s="247" t="s">
        <v>38</v>
      </c>
      <c r="C30" s="479"/>
    </row>
    <row r="31" spans="1:3" ht="15">
      <c r="A31" s="246">
        <v>3</v>
      </c>
      <c r="B31" s="247" t="s">
        <v>33</v>
      </c>
      <c r="C31" s="479"/>
    </row>
    <row r="32" spans="1:3" ht="15">
      <c r="A32" s="246">
        <v>4</v>
      </c>
      <c r="B32" s="247" t="s">
        <v>43</v>
      </c>
      <c r="C32" s="479"/>
    </row>
    <row r="33" spans="1:3" ht="15">
      <c r="A33" s="246">
        <v>5</v>
      </c>
      <c r="B33" s="247" t="s">
        <v>91</v>
      </c>
      <c r="C33" s="479"/>
    </row>
    <row r="34" spans="1:3" ht="15">
      <c r="A34" s="246">
        <v>6</v>
      </c>
      <c r="B34" s="247" t="s">
        <v>57</v>
      </c>
      <c r="C34" s="479"/>
    </row>
    <row r="35" spans="1:3" ht="15">
      <c r="A35" s="246">
        <v>7</v>
      </c>
      <c r="B35" s="247" t="s">
        <v>92</v>
      </c>
      <c r="C35" s="479"/>
    </row>
    <row r="36" spans="1:3" ht="15">
      <c r="A36" s="246">
        <v>8</v>
      </c>
      <c r="B36" s="247" t="s">
        <v>64</v>
      </c>
      <c r="C36" s="479"/>
    </row>
    <row r="37" spans="1:3" ht="15">
      <c r="A37" s="246">
        <v>9</v>
      </c>
      <c r="B37" s="247" t="s">
        <v>73</v>
      </c>
      <c r="C37" s="479"/>
    </row>
    <row r="38" spans="1:3" ht="15">
      <c r="A38" s="246">
        <v>10</v>
      </c>
      <c r="B38" s="247" t="s">
        <v>75</v>
      </c>
      <c r="C38" s="479"/>
    </row>
    <row r="39" spans="1:3" ht="15">
      <c r="A39" s="246">
        <v>11</v>
      </c>
      <c r="B39" s="247" t="s">
        <v>63</v>
      </c>
      <c r="C39" s="479"/>
    </row>
    <row r="40" spans="1:3" ht="15">
      <c r="A40" s="246">
        <v>12</v>
      </c>
      <c r="B40" s="247" t="s">
        <v>48</v>
      </c>
      <c r="C40" s="479"/>
    </row>
    <row r="41" spans="1:3" ht="15">
      <c r="A41" s="246">
        <v>13</v>
      </c>
      <c r="B41" s="247" t="s">
        <v>69</v>
      </c>
      <c r="C41" s="479"/>
    </row>
    <row r="42" spans="1:3" ht="15">
      <c r="A42" s="246">
        <v>14</v>
      </c>
      <c r="B42" s="247" t="s">
        <v>101</v>
      </c>
      <c r="C42" s="479"/>
    </row>
    <row r="43" spans="1:3" ht="15">
      <c r="A43" s="246">
        <v>15</v>
      </c>
      <c r="B43" s="480" t="s">
        <v>160</v>
      </c>
      <c r="C43" s="479"/>
    </row>
    <row r="44" spans="1:3" ht="15">
      <c r="A44" s="246">
        <v>16</v>
      </c>
      <c r="B44" s="247" t="s">
        <v>78</v>
      </c>
      <c r="C44" s="479"/>
    </row>
    <row r="45" spans="1:3" ht="15">
      <c r="A45" s="246">
        <v>17</v>
      </c>
      <c r="B45" s="247" t="s">
        <v>46</v>
      </c>
      <c r="C45" s="479"/>
    </row>
    <row r="46" spans="1:3" ht="15">
      <c r="A46" s="246">
        <v>18</v>
      </c>
      <c r="B46" s="536" t="s">
        <v>68</v>
      </c>
      <c r="C46" s="479"/>
    </row>
    <row r="47" spans="1:3" ht="15">
      <c r="A47" s="246">
        <v>19</v>
      </c>
      <c r="B47" s="246" t="s">
        <v>163</v>
      </c>
      <c r="C47" s="479"/>
    </row>
    <row r="51" spans="2:5" ht="15">
      <c r="B51" s="246" t="s">
        <v>163</v>
      </c>
      <c r="C51" s="485">
        <v>0</v>
      </c>
      <c r="D51" s="485">
        <v>2463000</v>
      </c>
      <c r="E51" s="534">
        <v>1</v>
      </c>
    </row>
    <row r="52" spans="3:5" ht="15">
      <c r="C52" s="485"/>
      <c r="D52" s="485"/>
      <c r="E52" s="534"/>
    </row>
    <row r="53" spans="2:5" ht="15">
      <c r="B53" s="246" t="s">
        <v>131</v>
      </c>
      <c r="C53" s="485">
        <v>2613933</v>
      </c>
      <c r="D53" s="485">
        <v>2770768</v>
      </c>
      <c r="E53" s="534">
        <v>0.059999625086029296</v>
      </c>
    </row>
    <row r="54" spans="2:5" ht="15">
      <c r="B54" s="246" t="s">
        <v>46</v>
      </c>
      <c r="C54" s="485">
        <v>1744200</v>
      </c>
      <c r="D54" s="485">
        <v>1810064</v>
      </c>
      <c r="E54" s="534">
        <v>0.03776172457287008</v>
      </c>
    </row>
    <row r="55" spans="2:5" ht="15">
      <c r="B55" s="246" t="s">
        <v>63</v>
      </c>
      <c r="C55" s="485">
        <v>2514161</v>
      </c>
      <c r="D55" s="485">
        <v>2593262</v>
      </c>
      <c r="E55" s="534">
        <v>0.03146218559591052</v>
      </c>
    </row>
    <row r="56" spans="2:5" ht="15">
      <c r="B56" s="246" t="s">
        <v>91</v>
      </c>
      <c r="C56" s="485">
        <v>1668393</v>
      </c>
      <c r="D56" s="485">
        <v>1707664</v>
      </c>
      <c r="E56" s="534">
        <v>0.0235382191126432</v>
      </c>
    </row>
    <row r="57" spans="2:5" ht="15">
      <c r="B57" s="246" t="s">
        <v>33</v>
      </c>
      <c r="C57" s="485">
        <v>2133780</v>
      </c>
      <c r="D57" s="485">
        <v>2179164</v>
      </c>
      <c r="E57" s="534">
        <v>0.02126929674099487</v>
      </c>
    </row>
    <row r="58" spans="2:5" ht="15">
      <c r="B58" s="246" t="s">
        <v>100</v>
      </c>
      <c r="C58" s="485">
        <v>2254793</v>
      </c>
      <c r="D58" s="485">
        <v>2301548</v>
      </c>
      <c r="E58" s="534">
        <v>0.02073582807823149</v>
      </c>
    </row>
    <row r="59" spans="2:5" ht="15">
      <c r="B59" s="246" t="s">
        <v>38</v>
      </c>
      <c r="C59" s="485">
        <v>2929873</v>
      </c>
      <c r="D59" s="485">
        <v>2987502</v>
      </c>
      <c r="E59" s="534">
        <v>0.019669453249338886</v>
      </c>
    </row>
    <row r="60" spans="2:5" ht="15">
      <c r="B60" s="246" t="s">
        <v>160</v>
      </c>
      <c r="C60" s="485">
        <v>2116477</v>
      </c>
      <c r="D60" s="485">
        <v>2155924</v>
      </c>
      <c r="E60" s="534">
        <v>0.018638048039265165</v>
      </c>
    </row>
    <row r="61" spans="2:5" ht="15">
      <c r="B61" s="246" t="s">
        <v>73</v>
      </c>
      <c r="C61" s="485">
        <v>2694987</v>
      </c>
      <c r="D61" s="485">
        <v>2744552</v>
      </c>
      <c r="E61" s="534">
        <v>0.018391554393397902</v>
      </c>
    </row>
    <row r="62" spans="2:5" ht="15">
      <c r="B62" s="246" t="s">
        <v>101</v>
      </c>
      <c r="C62" s="485">
        <v>2027792</v>
      </c>
      <c r="D62" s="485">
        <v>2052035</v>
      </c>
      <c r="E62" s="534">
        <v>0.011955368203445005</v>
      </c>
    </row>
    <row r="63" spans="3:5" ht="15">
      <c r="C63" s="485"/>
      <c r="D63" s="485"/>
      <c r="E63" s="534"/>
    </row>
    <row r="64" spans="2:5" ht="15">
      <c r="B64" s="246" t="s">
        <v>43</v>
      </c>
      <c r="C64" s="485">
        <v>1611170</v>
      </c>
      <c r="D64" s="485">
        <v>1611094</v>
      </c>
      <c r="E64" s="534">
        <v>-4.717068962312165E-05</v>
      </c>
    </row>
    <row r="65" spans="3:5" ht="15">
      <c r="C65" s="485"/>
      <c r="D65" s="485"/>
      <c r="E65" s="534"/>
    </row>
    <row r="66" spans="2:5" ht="15">
      <c r="B66" s="246" t="s">
        <v>69</v>
      </c>
      <c r="C66" s="485">
        <v>2160141</v>
      </c>
      <c r="D66" s="485">
        <v>2159909</v>
      </c>
      <c r="E66" s="534">
        <v>-0.00010740039654821842</v>
      </c>
    </row>
    <row r="67" spans="2:5" ht="15">
      <c r="B67" s="246" t="s">
        <v>78</v>
      </c>
      <c r="C67" s="485">
        <v>2231318</v>
      </c>
      <c r="D67" s="485">
        <v>2223444</v>
      </c>
      <c r="E67" s="534">
        <v>-0.003528856039345385</v>
      </c>
    </row>
    <row r="68" spans="2:5" ht="15">
      <c r="B68" s="246" t="s">
        <v>64</v>
      </c>
      <c r="C68" s="485">
        <v>1699846</v>
      </c>
      <c r="D68" s="485">
        <v>1685824</v>
      </c>
      <c r="E68" s="534">
        <v>-0.00824898255489026</v>
      </c>
    </row>
    <row r="69" spans="2:5" ht="15">
      <c r="B69" s="246" t="s">
        <v>48</v>
      </c>
      <c r="C69" s="485">
        <v>1870988</v>
      </c>
      <c r="D69" s="485">
        <v>1605342</v>
      </c>
      <c r="E69" s="534">
        <v>-0.14198166957778457</v>
      </c>
    </row>
    <row r="70" spans="2:5" ht="15">
      <c r="B70" s="246" t="s">
        <v>68</v>
      </c>
      <c r="C70" s="485">
        <v>2300000</v>
      </c>
      <c r="D70" s="485">
        <v>1788963</v>
      </c>
      <c r="E70" s="534">
        <v>-0.22219</v>
      </c>
    </row>
    <row r="71" spans="2:5" ht="15">
      <c r="B71" s="246" t="s">
        <v>57</v>
      </c>
      <c r="C71" s="485">
        <v>2010965</v>
      </c>
      <c r="D71" s="485">
        <v>1496100</v>
      </c>
      <c r="E71" s="534">
        <v>-0.25602882198347554</v>
      </c>
    </row>
    <row r="72" spans="2:5" ht="15">
      <c r="B72" s="246" t="s">
        <v>92</v>
      </c>
      <c r="C72" s="485">
        <v>1181995</v>
      </c>
      <c r="D72" s="485">
        <v>555136</v>
      </c>
      <c r="E72" s="534">
        <v>-0.5303398068519749</v>
      </c>
    </row>
  </sheetData>
  <sheetProtection/>
  <mergeCells count="2">
    <mergeCell ref="A2:E2"/>
    <mergeCell ref="A3:E3"/>
  </mergeCells>
  <printOptions/>
  <pageMargins left="0.7874015748031497" right="0.7874015748031497" top="0.984251968503937" bottom="0.984251968503937" header="0" footer="0"/>
  <pageSetup orientation="landscape" scale="80" r:id="rId1"/>
</worksheet>
</file>

<file path=xl/worksheets/sheet10.xml><?xml version="1.0" encoding="utf-8"?>
<worksheet xmlns="http://schemas.openxmlformats.org/spreadsheetml/2006/main" xmlns:r="http://schemas.openxmlformats.org/officeDocument/2006/relationships">
  <dimension ref="B1:K59"/>
  <sheetViews>
    <sheetView zoomScalePageLayoutView="0" workbookViewId="0" topLeftCell="B1">
      <selection activeCell="G9" sqref="G9"/>
    </sheetView>
  </sheetViews>
  <sheetFormatPr defaultColWidth="11.421875" defaultRowHeight="12.75"/>
  <cols>
    <col min="1" max="1" width="11.421875" style="215" customWidth="1"/>
    <col min="2" max="2" width="9.8515625" style="215" customWidth="1"/>
    <col min="3" max="3" width="12.00390625" style="215" bestFit="1" customWidth="1"/>
    <col min="4" max="4" width="52.140625" style="215" customWidth="1"/>
    <col min="5" max="5" width="15.140625" style="212" customWidth="1"/>
    <col min="6" max="6" width="14.57421875" style="212" customWidth="1"/>
    <col min="7" max="7" width="14.28125" style="213" customWidth="1"/>
    <col min="8" max="8" width="44.8515625" style="214" customWidth="1"/>
    <col min="9" max="9" width="9.00390625" style="214" customWidth="1"/>
    <col min="10" max="16384" width="11.421875" style="215" customWidth="1"/>
  </cols>
  <sheetData>
    <row r="1" spans="2:5" ht="15">
      <c r="B1" s="211"/>
      <c r="C1" s="211"/>
      <c r="D1" s="211"/>
      <c r="E1" s="211"/>
    </row>
    <row r="2" spans="2:7" ht="15">
      <c r="B2" s="623" t="s">
        <v>92</v>
      </c>
      <c r="C2" s="623"/>
      <c r="D2" s="623"/>
      <c r="E2" s="623"/>
      <c r="F2" s="623"/>
      <c r="G2" s="623"/>
    </row>
    <row r="3" spans="2:9" s="217" customFormat="1" ht="15">
      <c r="B3" s="623" t="s">
        <v>141</v>
      </c>
      <c r="C3" s="623"/>
      <c r="D3" s="623"/>
      <c r="E3" s="623"/>
      <c r="F3" s="623"/>
      <c r="G3" s="623"/>
      <c r="H3" s="216"/>
      <c r="I3" s="216"/>
    </row>
    <row r="4" spans="2:7" ht="15" thickBot="1">
      <c r="B4" s="3"/>
      <c r="C4" s="5"/>
      <c r="D4" s="193"/>
      <c r="E4" s="193"/>
      <c r="F4" s="128"/>
      <c r="G4" s="218"/>
    </row>
    <row r="5" spans="2:9" ht="15">
      <c r="B5" s="584" t="s">
        <v>8</v>
      </c>
      <c r="C5" s="587" t="s">
        <v>1</v>
      </c>
      <c r="D5" s="587" t="s">
        <v>0</v>
      </c>
      <c r="E5" s="590" t="s">
        <v>142</v>
      </c>
      <c r="F5" s="590" t="s">
        <v>144</v>
      </c>
      <c r="G5" s="624" t="s">
        <v>26</v>
      </c>
      <c r="I5" s="219"/>
    </row>
    <row r="6" spans="2:8" ht="14.25">
      <c r="B6" s="585"/>
      <c r="C6" s="588"/>
      <c r="D6" s="588"/>
      <c r="E6" s="591"/>
      <c r="F6" s="591"/>
      <c r="G6" s="624"/>
      <c r="H6" s="212"/>
    </row>
    <row r="7" spans="2:8" ht="15" thickBot="1">
      <c r="B7" s="586"/>
      <c r="C7" s="589"/>
      <c r="D7" s="589"/>
      <c r="E7" s="592"/>
      <c r="F7" s="592"/>
      <c r="G7" s="625"/>
      <c r="H7" s="212"/>
    </row>
    <row r="8" spans="2:11" ht="15">
      <c r="B8" s="220"/>
      <c r="C8" s="220"/>
      <c r="D8" s="151"/>
      <c r="E8" s="221"/>
      <c r="F8" s="221"/>
      <c r="H8" s="222"/>
      <c r="I8" s="223"/>
      <c r="J8" s="224"/>
      <c r="K8" s="224"/>
    </row>
    <row r="9" spans="2:9" ht="15">
      <c r="B9" s="220"/>
      <c r="C9" s="220"/>
      <c r="D9" s="211" t="s">
        <v>27</v>
      </c>
      <c r="E9" s="225">
        <f>+E11+E23</f>
        <v>1181995</v>
      </c>
      <c r="F9" s="225">
        <f>+F11+F23</f>
        <v>555136</v>
      </c>
      <c r="G9" s="226">
        <f>+((F9-E9)/E9)*100</f>
        <v>-53.03398068519748</v>
      </c>
      <c r="H9" s="225"/>
      <c r="I9" s="227"/>
    </row>
    <row r="10" spans="2:8" ht="15">
      <c r="B10" s="220"/>
      <c r="C10" s="220"/>
      <c r="D10" s="211"/>
      <c r="E10" s="228"/>
      <c r="F10" s="228"/>
      <c r="H10" s="228"/>
    </row>
    <row r="11" spans="2:8" ht="15">
      <c r="B11" s="229">
        <v>1</v>
      </c>
      <c r="C11" s="229"/>
      <c r="D11" s="230" t="s">
        <v>2</v>
      </c>
      <c r="E11" s="225">
        <f>+E13+E16+E19</f>
        <v>850250</v>
      </c>
      <c r="F11" s="225">
        <f>+F13+F16+F19</f>
        <v>413102</v>
      </c>
      <c r="G11" s="231">
        <f>((F11-E11)/E11)*100</f>
        <v>-51.41405468979712</v>
      </c>
      <c r="H11" s="225"/>
    </row>
    <row r="12" spans="2:9" ht="15">
      <c r="B12" s="229"/>
      <c r="C12" s="229"/>
      <c r="D12" s="230"/>
      <c r="E12" s="225"/>
      <c r="F12" s="225"/>
      <c r="G12" s="232"/>
      <c r="I12" s="215"/>
    </row>
    <row r="13" spans="2:8" ht="15">
      <c r="B13" s="229">
        <v>103</v>
      </c>
      <c r="C13" s="233"/>
      <c r="D13" s="230" t="s">
        <v>3</v>
      </c>
      <c r="E13" s="225">
        <f>+E14</f>
        <v>50000</v>
      </c>
      <c r="F13" s="225">
        <f>+F14</f>
        <v>0</v>
      </c>
      <c r="G13" s="231">
        <f>((F13-E13)/E13)*100</f>
        <v>-100</v>
      </c>
      <c r="H13" s="225"/>
    </row>
    <row r="14" spans="2:9" ht="14.25">
      <c r="B14" s="220"/>
      <c r="C14" s="220">
        <v>10303</v>
      </c>
      <c r="D14" s="151" t="s">
        <v>28</v>
      </c>
      <c r="E14" s="228">
        <v>50000</v>
      </c>
      <c r="F14" s="228">
        <v>0</v>
      </c>
      <c r="G14" s="234">
        <f>((F14-E14)/E14)*100</f>
        <v>-100</v>
      </c>
      <c r="H14" s="228"/>
      <c r="I14" s="235"/>
    </row>
    <row r="15" spans="2:9" ht="14.25">
      <c r="B15" s="220"/>
      <c r="C15" s="220"/>
      <c r="D15" s="151"/>
      <c r="E15" s="228"/>
      <c r="F15" s="228"/>
      <c r="G15" s="234"/>
      <c r="H15" s="228"/>
      <c r="I15" s="235"/>
    </row>
    <row r="16" spans="2:9" ht="15">
      <c r="B16" s="236">
        <v>104</v>
      </c>
      <c r="C16" s="220"/>
      <c r="D16" s="237" t="s">
        <v>93</v>
      </c>
      <c r="E16" s="225">
        <f>+E17</f>
        <v>160050</v>
      </c>
      <c r="F16" s="225">
        <f>+F17</f>
        <v>0</v>
      </c>
      <c r="G16" s="226">
        <f>((F16-E16)/E16)*100</f>
        <v>-100</v>
      </c>
      <c r="H16" s="228"/>
      <c r="I16" s="235"/>
    </row>
    <row r="17" spans="2:8" ht="14.25">
      <c r="B17" s="220"/>
      <c r="C17" s="220">
        <v>10406</v>
      </c>
      <c r="D17" s="151" t="s">
        <v>94</v>
      </c>
      <c r="E17" s="228">
        <v>160050</v>
      </c>
      <c r="F17" s="228">
        <v>0</v>
      </c>
      <c r="G17" s="234">
        <f>((F17-E17)/E17)*100</f>
        <v>-100</v>
      </c>
      <c r="H17" s="228"/>
    </row>
    <row r="18" spans="2:8" ht="14.25">
      <c r="B18" s="220"/>
      <c r="C18" s="220"/>
      <c r="D18" s="151"/>
      <c r="E18" s="228"/>
      <c r="F18" s="228"/>
      <c r="G18" s="232"/>
      <c r="H18" s="228"/>
    </row>
    <row r="19" spans="2:8" ht="15">
      <c r="B19" s="236">
        <v>105</v>
      </c>
      <c r="C19" s="220"/>
      <c r="D19" s="237" t="s">
        <v>4</v>
      </c>
      <c r="E19" s="225">
        <f>SUM(E20:E21)</f>
        <v>640200</v>
      </c>
      <c r="F19" s="225">
        <f>SUM(F20:F21)</f>
        <v>413102</v>
      </c>
      <c r="G19" s="231">
        <f>((F19-E19)/E19)*100</f>
        <v>-35.47297719462668</v>
      </c>
      <c r="H19" s="225"/>
    </row>
    <row r="20" spans="2:9" ht="14.25">
      <c r="B20" s="220"/>
      <c r="C20" s="220">
        <v>10501</v>
      </c>
      <c r="D20" s="151" t="s">
        <v>34</v>
      </c>
      <c r="E20" s="228">
        <v>106700</v>
      </c>
      <c r="F20" s="228">
        <f>113102</f>
        <v>113102</v>
      </c>
      <c r="G20" s="232">
        <f>((F20-E20)/E20)*100</f>
        <v>6</v>
      </c>
      <c r="H20" s="228"/>
      <c r="I20" s="238"/>
    </row>
    <row r="21" spans="2:9" ht="14.25">
      <c r="B21" s="220"/>
      <c r="C21" s="220">
        <v>10502</v>
      </c>
      <c r="D21" s="151" t="s">
        <v>29</v>
      </c>
      <c r="E21" s="228">
        <v>533500</v>
      </c>
      <c r="F21" s="228">
        <v>300000</v>
      </c>
      <c r="G21" s="232">
        <f>((F21-E21)/E21)*100</f>
        <v>-43.767572633552014</v>
      </c>
      <c r="H21" s="228"/>
      <c r="I21" s="235"/>
    </row>
    <row r="22" spans="2:8" ht="14.25">
      <c r="B22" s="220"/>
      <c r="C22" s="220"/>
      <c r="D22" s="151"/>
      <c r="E22" s="228"/>
      <c r="F22" s="228"/>
      <c r="G22" s="232"/>
      <c r="H22" s="228"/>
    </row>
    <row r="23" spans="2:8" ht="15">
      <c r="B23" s="236">
        <v>2</v>
      </c>
      <c r="C23" s="220"/>
      <c r="D23" s="237" t="s">
        <v>6</v>
      </c>
      <c r="E23" s="225">
        <f>+E26+E28</f>
        <v>331745</v>
      </c>
      <c r="F23" s="225">
        <f>+F25+F28</f>
        <v>142034</v>
      </c>
      <c r="G23" s="231">
        <f>((F23-E23)/E23)*100</f>
        <v>-57.18579029073535</v>
      </c>
      <c r="H23" s="225"/>
    </row>
    <row r="24" spans="2:8" ht="15">
      <c r="B24" s="236"/>
      <c r="C24" s="220"/>
      <c r="D24" s="237"/>
      <c r="E24" s="225"/>
      <c r="F24" s="225"/>
      <c r="G24" s="232"/>
      <c r="H24" s="225"/>
    </row>
    <row r="25" spans="2:8" ht="30">
      <c r="B25" s="236">
        <v>202</v>
      </c>
      <c r="C25" s="220"/>
      <c r="D25" s="237" t="s">
        <v>95</v>
      </c>
      <c r="E25" s="225">
        <f>+E26</f>
        <v>58183</v>
      </c>
      <c r="F25" s="225">
        <f>+F26</f>
        <v>58183</v>
      </c>
      <c r="G25" s="226">
        <f>((F25-E25)/E25)*100</f>
        <v>0</v>
      </c>
      <c r="H25" s="225"/>
    </row>
    <row r="26" spans="2:9" ht="14.25">
      <c r="B26" s="220"/>
      <c r="C26" s="220">
        <v>20203</v>
      </c>
      <c r="D26" s="151" t="s">
        <v>96</v>
      </c>
      <c r="E26" s="228">
        <v>58183</v>
      </c>
      <c r="F26" s="228">
        <f>58183</f>
        <v>58183</v>
      </c>
      <c r="G26" s="234">
        <f>((F26-E26)/E26)*100</f>
        <v>0</v>
      </c>
      <c r="H26" s="228"/>
      <c r="I26" s="238"/>
    </row>
    <row r="27" spans="2:8" ht="14.25">
      <c r="B27" s="220"/>
      <c r="C27" s="220"/>
      <c r="D27" s="151"/>
      <c r="E27" s="228"/>
      <c r="F27" s="228"/>
      <c r="G27" s="232"/>
      <c r="H27" s="228"/>
    </row>
    <row r="28" spans="2:8" ht="30">
      <c r="B28" s="236">
        <v>299</v>
      </c>
      <c r="C28" s="220"/>
      <c r="D28" s="237" t="s">
        <v>7</v>
      </c>
      <c r="E28" s="225">
        <f>SUM(E29:E31)</f>
        <v>273562</v>
      </c>
      <c r="F28" s="225">
        <f>SUM(F29:F31)</f>
        <v>83851</v>
      </c>
      <c r="G28" s="231">
        <f>((F28-E28)/E28)*100</f>
        <v>-69.34844751829567</v>
      </c>
      <c r="H28" s="225"/>
    </row>
    <row r="29" spans="2:9" ht="28.5">
      <c r="B29" s="220"/>
      <c r="C29" s="220">
        <v>29901</v>
      </c>
      <c r="D29" s="151" t="s">
        <v>31</v>
      </c>
      <c r="E29" s="228">
        <v>192404</v>
      </c>
      <c r="F29" s="228">
        <v>0</v>
      </c>
      <c r="G29" s="234">
        <f>((F29-E29)/E29)*100</f>
        <v>-100</v>
      </c>
      <c r="H29" s="228"/>
      <c r="I29" s="235"/>
    </row>
    <row r="30" spans="2:9" ht="14.25">
      <c r="B30" s="220"/>
      <c r="C30" s="220">
        <v>29903</v>
      </c>
      <c r="D30" s="151" t="s">
        <v>32</v>
      </c>
      <c r="E30" s="228">
        <v>36260</v>
      </c>
      <c r="F30" s="228">
        <v>36260</v>
      </c>
      <c r="G30" s="232">
        <f>((F30-E30)/E30)*100</f>
        <v>0</v>
      </c>
      <c r="H30" s="228"/>
      <c r="I30" s="238"/>
    </row>
    <row r="31" spans="2:9" ht="28.5">
      <c r="B31" s="220"/>
      <c r="C31" s="220">
        <v>29907</v>
      </c>
      <c r="D31" s="151" t="s">
        <v>97</v>
      </c>
      <c r="E31" s="228">
        <v>44898</v>
      </c>
      <c r="F31" s="228">
        <v>47591</v>
      </c>
      <c r="G31" s="232">
        <f>((F31-E31)/E31)*100</f>
        <v>5.998040001781817</v>
      </c>
      <c r="H31" s="228"/>
      <c r="I31" s="235"/>
    </row>
    <row r="32" spans="2:8" ht="15">
      <c r="B32" s="239"/>
      <c r="C32" s="239"/>
      <c r="D32" s="240"/>
      <c r="E32" s="241"/>
      <c r="F32" s="241"/>
      <c r="G32" s="242"/>
      <c r="H32" s="222"/>
    </row>
    <row r="33" spans="5:8" ht="14.25">
      <c r="E33" s="215"/>
      <c r="F33" s="215"/>
      <c r="G33" s="215"/>
      <c r="H33" s="223"/>
    </row>
    <row r="34" ht="14.25"/>
    <row r="35" ht="14.25"/>
    <row r="38" spans="5:8" ht="14.25">
      <c r="E38" s="215"/>
      <c r="F38" s="215"/>
      <c r="G38" s="215"/>
      <c r="H38" s="212"/>
    </row>
    <row r="59" ht="14.25">
      <c r="H59" s="212"/>
    </row>
  </sheetData>
  <sheetProtection selectLockedCells="1" selectUnlockedCells="1"/>
  <mergeCells count="8">
    <mergeCell ref="B2:G2"/>
    <mergeCell ref="B3:G3"/>
    <mergeCell ref="B5:B7"/>
    <mergeCell ref="C5:C7"/>
    <mergeCell ref="D5:D7"/>
    <mergeCell ref="E5:E7"/>
    <mergeCell ref="F5:F7"/>
    <mergeCell ref="G5:G7"/>
  </mergeCells>
  <printOptions/>
  <pageMargins left="0.7479166666666667" right="0.7479166666666667" top="0.9840277777777777" bottom="0.9840277777777777" header="0.5118055555555555" footer="0.5118055555555555"/>
  <pageSetup horizontalDpi="300" verticalDpi="300" orientation="landscape" scale="90" r:id="rId3"/>
  <legacyDrawing r:id="rId2"/>
</worksheet>
</file>

<file path=xl/worksheets/sheet11.xml><?xml version="1.0" encoding="utf-8"?>
<worksheet xmlns="http://schemas.openxmlformats.org/spreadsheetml/2006/main" xmlns:r="http://schemas.openxmlformats.org/officeDocument/2006/relationships">
  <dimension ref="B2:H40"/>
  <sheetViews>
    <sheetView zoomScalePageLayoutView="0" workbookViewId="0" topLeftCell="A1">
      <selection activeCell="H7" sqref="H7"/>
    </sheetView>
  </sheetViews>
  <sheetFormatPr defaultColWidth="11.421875" defaultRowHeight="12.75"/>
  <cols>
    <col min="1" max="1" width="3.57421875" style="40" customWidth="1"/>
    <col min="2" max="2" width="9.7109375" style="63" customWidth="1"/>
    <col min="3" max="3" width="12.140625" style="63" customWidth="1"/>
    <col min="4" max="4" width="52.140625" style="40" customWidth="1"/>
    <col min="5" max="5" width="14.7109375" style="64" customWidth="1"/>
    <col min="6" max="6" width="14.57421875" style="40" customWidth="1"/>
    <col min="7" max="7" width="15.28125" style="40" customWidth="1"/>
    <col min="8" max="16384" width="11.421875" style="40" customWidth="1"/>
  </cols>
  <sheetData>
    <row r="1" ht="14.25"/>
    <row r="2" spans="2:7" ht="15">
      <c r="B2" s="583" t="s">
        <v>64</v>
      </c>
      <c r="C2" s="583"/>
      <c r="D2" s="583"/>
      <c r="E2" s="583"/>
      <c r="F2" s="583"/>
      <c r="G2" s="583"/>
    </row>
    <row r="3" spans="2:7" ht="15">
      <c r="B3" s="595" t="s">
        <v>152</v>
      </c>
      <c r="C3" s="595"/>
      <c r="D3" s="595"/>
      <c r="E3" s="595"/>
      <c r="F3" s="595"/>
      <c r="G3" s="595"/>
    </row>
    <row r="4" spans="2:5" ht="15" thickBot="1">
      <c r="B4" s="44"/>
      <c r="C4" s="44"/>
      <c r="D4" s="44"/>
      <c r="E4" s="297"/>
    </row>
    <row r="5" spans="2:7" ht="15" thickBot="1">
      <c r="B5" s="632" t="s">
        <v>8</v>
      </c>
      <c r="C5" s="635" t="s">
        <v>1</v>
      </c>
      <c r="D5" s="638" t="s">
        <v>0</v>
      </c>
      <c r="E5" s="641" t="s">
        <v>157</v>
      </c>
      <c r="F5" s="626" t="s">
        <v>144</v>
      </c>
      <c r="G5" s="629" t="s">
        <v>26</v>
      </c>
    </row>
    <row r="6" spans="2:7" ht="15" thickBot="1">
      <c r="B6" s="633"/>
      <c r="C6" s="636"/>
      <c r="D6" s="639"/>
      <c r="E6" s="642"/>
      <c r="F6" s="627"/>
      <c r="G6" s="630"/>
    </row>
    <row r="7" spans="2:8" ht="15" thickBot="1">
      <c r="B7" s="634"/>
      <c r="C7" s="637"/>
      <c r="D7" s="640"/>
      <c r="E7" s="643"/>
      <c r="F7" s="628"/>
      <c r="G7" s="631"/>
      <c r="H7" s="272"/>
    </row>
    <row r="8" spans="2:7" ht="15">
      <c r="B8" s="43"/>
      <c r="C8" s="43"/>
      <c r="D8" s="44"/>
      <c r="E8" s="298"/>
      <c r="F8" s="299"/>
      <c r="G8" s="55"/>
    </row>
    <row r="9" spans="2:8" ht="15">
      <c r="B9" s="43"/>
      <c r="C9" s="43"/>
      <c r="D9" s="41" t="s">
        <v>27</v>
      </c>
      <c r="E9" s="54">
        <f>+E11+E19</f>
        <v>1699846</v>
      </c>
      <c r="F9" s="54">
        <f>+F11+F19</f>
        <v>1685824</v>
      </c>
      <c r="G9" s="522">
        <f>+((F9-E9)/E9)*100</f>
        <v>-0.8248982554890266</v>
      </c>
      <c r="H9" s="272"/>
    </row>
    <row r="10" spans="2:7" ht="15">
      <c r="B10" s="43"/>
      <c r="C10" s="43"/>
      <c r="D10" s="41"/>
      <c r="E10" s="48"/>
      <c r="F10" s="48"/>
      <c r="G10" s="522"/>
    </row>
    <row r="11" spans="2:7" s="49" customFormat="1" ht="15">
      <c r="B11" s="50">
        <v>1</v>
      </c>
      <c r="C11" s="50"/>
      <c r="D11" s="49" t="s">
        <v>44</v>
      </c>
      <c r="E11" s="54">
        <f>+E13+E16</f>
        <v>1645372</v>
      </c>
      <c r="F11" s="54">
        <f>+F13+F16</f>
        <v>1631340</v>
      </c>
      <c r="G11" s="522">
        <f>+((F11-E11)/E11)*100</f>
        <v>-0.8528162628268866</v>
      </c>
    </row>
    <row r="12" spans="2:7" ht="15">
      <c r="B12" s="43"/>
      <c r="C12" s="51"/>
      <c r="D12" s="44"/>
      <c r="E12" s="52"/>
      <c r="F12" s="52"/>
      <c r="G12" s="522"/>
    </row>
    <row r="13" spans="2:7" s="49" customFormat="1" ht="15">
      <c r="B13" s="51">
        <v>105</v>
      </c>
      <c r="C13" s="51"/>
      <c r="D13" s="53" t="s">
        <v>50</v>
      </c>
      <c r="E13" s="55">
        <f>SUM(E14:E14)</f>
        <v>203151</v>
      </c>
      <c r="F13" s="55">
        <f>SUM(F14:F14)</f>
        <v>189210</v>
      </c>
      <c r="G13" s="522">
        <f>+((F13-E13)/E13)*100</f>
        <v>-6.8623831534179</v>
      </c>
    </row>
    <row r="14" spans="2:7" ht="14.25">
      <c r="B14" s="43"/>
      <c r="C14" s="43">
        <v>10502</v>
      </c>
      <c r="D14" s="44" t="s">
        <v>11</v>
      </c>
      <c r="E14" s="48">
        <v>203151</v>
      </c>
      <c r="F14" s="48">
        <v>189210</v>
      </c>
      <c r="G14" s="523">
        <f>+((F14-E14)/E14)*100</f>
        <v>-6.8623831534179</v>
      </c>
    </row>
    <row r="15" spans="2:7" ht="15">
      <c r="B15" s="43"/>
      <c r="C15" s="43"/>
      <c r="D15" s="44"/>
      <c r="E15" s="141"/>
      <c r="F15" s="141"/>
      <c r="G15" s="522"/>
    </row>
    <row r="16" spans="2:7" s="49" customFormat="1" ht="15">
      <c r="B16" s="51">
        <v>107</v>
      </c>
      <c r="C16" s="43"/>
      <c r="D16" s="53" t="s">
        <v>30</v>
      </c>
      <c r="E16" s="55">
        <f>SUM(E17)</f>
        <v>1442221</v>
      </c>
      <c r="F16" s="55">
        <f>SUM(F17)</f>
        <v>1442130</v>
      </c>
      <c r="G16" s="522">
        <f>+((F16-E16)/E16)*100</f>
        <v>-0.00630971258912469</v>
      </c>
    </row>
    <row r="17" spans="2:7" ht="14.25">
      <c r="B17" s="43"/>
      <c r="C17" s="43">
        <v>10701</v>
      </c>
      <c r="D17" s="44" t="s">
        <v>5</v>
      </c>
      <c r="E17" s="48">
        <v>1442221</v>
      </c>
      <c r="F17" s="48">
        <v>1442130</v>
      </c>
      <c r="G17" s="523">
        <f>+((F17-E17)/E17)*100</f>
        <v>-0.00630971258912469</v>
      </c>
    </row>
    <row r="18" spans="2:7" ht="14.25">
      <c r="B18" s="43"/>
      <c r="C18" s="43"/>
      <c r="D18" s="44"/>
      <c r="E18" s="141"/>
      <c r="F18" s="141"/>
      <c r="G18" s="523"/>
    </row>
    <row r="19" spans="2:7" ht="15">
      <c r="B19" s="146">
        <v>2</v>
      </c>
      <c r="C19" s="147"/>
      <c r="D19" s="148" t="s">
        <v>65</v>
      </c>
      <c r="E19" s="149">
        <f>+E21</f>
        <v>54474</v>
      </c>
      <c r="F19" s="149">
        <f>+F21</f>
        <v>54484</v>
      </c>
      <c r="G19" s="522">
        <f>+((F19-E19)/E19)*100</f>
        <v>0.0183573815031024</v>
      </c>
    </row>
    <row r="20" spans="2:7" ht="15">
      <c r="B20" s="146"/>
      <c r="C20" s="147"/>
      <c r="D20" s="148"/>
      <c r="E20" s="141"/>
      <c r="F20" s="141"/>
      <c r="G20" s="522"/>
    </row>
    <row r="21" spans="2:7" ht="15">
      <c r="B21" s="146">
        <v>299</v>
      </c>
      <c r="C21" s="150"/>
      <c r="D21" s="148" t="s">
        <v>66</v>
      </c>
      <c r="E21" s="149">
        <f>SUM(E22:E22)</f>
        <v>54474</v>
      </c>
      <c r="F21" s="149">
        <f>SUM(F22:F22)</f>
        <v>54484</v>
      </c>
      <c r="G21" s="522">
        <f>+((F21-E21)/E21)*100</f>
        <v>0.0183573815031024</v>
      </c>
    </row>
    <row r="22" spans="2:7" ht="15">
      <c r="B22" s="146"/>
      <c r="C22" s="147">
        <v>29903</v>
      </c>
      <c r="D22" s="151" t="s">
        <v>17</v>
      </c>
      <c r="E22" s="48">
        <v>54474</v>
      </c>
      <c r="F22" s="48">
        <v>54484</v>
      </c>
      <c r="G22" s="523">
        <f>+((F22-E22)/E22)*100</f>
        <v>0.0183573815031024</v>
      </c>
    </row>
    <row r="23" spans="2:7" ht="15" thickBot="1">
      <c r="B23" s="524"/>
      <c r="C23" s="524"/>
      <c r="D23" s="525"/>
      <c r="E23" s="526"/>
      <c r="F23" s="526"/>
      <c r="G23" s="526"/>
    </row>
    <row r="24" spans="2:7" ht="14.25">
      <c r="B24" s="527"/>
      <c r="C24" s="527"/>
      <c r="D24" s="528"/>
      <c r="E24" s="529"/>
      <c r="F24" s="528"/>
      <c r="G24" s="528"/>
    </row>
    <row r="25" spans="2:7" ht="14.25">
      <c r="B25" s="530"/>
      <c r="C25" s="527"/>
      <c r="D25" s="528"/>
      <c r="E25" s="529"/>
      <c r="F25" s="528"/>
      <c r="G25" s="528"/>
    </row>
    <row r="26" ht="15">
      <c r="B26" s="49"/>
    </row>
    <row r="27" ht="15">
      <c r="B27" s="49"/>
    </row>
    <row r="28" ht="14.25">
      <c r="B28" s="40"/>
    </row>
    <row r="29" ht="14.25">
      <c r="B29" s="40"/>
    </row>
    <row r="30" ht="14.25">
      <c r="B30" s="40"/>
    </row>
    <row r="31" ht="14.25">
      <c r="B31" s="40"/>
    </row>
    <row r="32" ht="15">
      <c r="B32" s="49"/>
    </row>
    <row r="33" ht="14.25">
      <c r="B33" s="40"/>
    </row>
    <row r="34" ht="14.25">
      <c r="B34" s="40"/>
    </row>
    <row r="35" ht="14.25">
      <c r="B35" s="40"/>
    </row>
    <row r="36" ht="14.25">
      <c r="B36" s="40"/>
    </row>
    <row r="37" ht="15">
      <c r="B37" s="49"/>
    </row>
    <row r="38" ht="14.25">
      <c r="B38" s="40"/>
    </row>
    <row r="39" ht="14.25">
      <c r="B39" s="40"/>
    </row>
    <row r="40" ht="14.25">
      <c r="B40" s="40"/>
    </row>
  </sheetData>
  <sheetProtection/>
  <mergeCells count="8">
    <mergeCell ref="B3:G3"/>
    <mergeCell ref="B2:G2"/>
    <mergeCell ref="F5:F7"/>
    <mergeCell ref="G5:G7"/>
    <mergeCell ref="B5:B7"/>
    <mergeCell ref="C5:C7"/>
    <mergeCell ref="D5:D7"/>
    <mergeCell ref="E5:E7"/>
  </mergeCells>
  <printOptions horizontalCentered="1"/>
  <pageMargins left="0.11811023622047245" right="0.2362204724409449" top="0.984251968503937" bottom="1.69" header="0" footer="0.35433070866141736"/>
  <pageSetup blackAndWhite="1" orientation="landscape" scale="90" r:id="rId3"/>
  <legacyDrawing r:id="rId2"/>
</worksheet>
</file>

<file path=xl/worksheets/sheet12.xml><?xml version="1.0" encoding="utf-8"?>
<worksheet xmlns="http://schemas.openxmlformats.org/spreadsheetml/2006/main" xmlns:r="http://schemas.openxmlformats.org/officeDocument/2006/relationships">
  <dimension ref="B2:O40"/>
  <sheetViews>
    <sheetView zoomScalePageLayoutView="0" workbookViewId="0" topLeftCell="A1">
      <selection activeCell="I7" sqref="I7"/>
    </sheetView>
  </sheetViews>
  <sheetFormatPr defaultColWidth="11.421875" defaultRowHeight="12.75"/>
  <cols>
    <col min="1" max="1" width="5.28125" style="15" customWidth="1"/>
    <col min="2" max="2" width="2.57421875" style="15" customWidth="1"/>
    <col min="3" max="3" width="9.7109375" style="33" bestFit="1" customWidth="1"/>
    <col min="4" max="4" width="12.00390625" style="33" bestFit="1" customWidth="1"/>
    <col min="5" max="5" width="47.140625" style="15" customWidth="1"/>
    <col min="6" max="6" width="14.28125" style="28" customWidth="1"/>
    <col min="7" max="7" width="14.8515625" style="28" customWidth="1"/>
    <col min="8" max="8" width="14.8515625" style="191" customWidth="1"/>
    <col min="9" max="9" width="14.7109375" style="15" customWidth="1"/>
    <col min="10" max="10" width="13.00390625" style="15" customWidth="1"/>
    <col min="11" max="11" width="12.57421875" style="28" customWidth="1"/>
    <col min="12" max="13" width="11.421875" style="15" customWidth="1"/>
    <col min="14" max="14" width="13.140625" style="15" customWidth="1"/>
    <col min="15" max="16384" width="11.421875" style="15" customWidth="1"/>
  </cols>
  <sheetData>
    <row r="1" ht="14.25"/>
    <row r="2" spans="2:7" ht="15">
      <c r="B2" s="575" t="s">
        <v>73</v>
      </c>
      <c r="C2" s="575"/>
      <c r="D2" s="575"/>
      <c r="E2" s="575"/>
      <c r="F2" s="575"/>
      <c r="G2" s="575"/>
    </row>
    <row r="3" spans="2:7" ht="15">
      <c r="B3" s="583" t="s">
        <v>155</v>
      </c>
      <c r="C3" s="622"/>
      <c r="D3" s="622"/>
      <c r="E3" s="622"/>
      <c r="F3" s="622"/>
      <c r="G3" s="622"/>
    </row>
    <row r="4" spans="2:8" ht="15" thickBot="1">
      <c r="B4" s="192"/>
      <c r="C4" s="301"/>
      <c r="D4" s="292"/>
      <c r="E4" s="302"/>
      <c r="F4" s="302"/>
      <c r="G4" s="303"/>
      <c r="H4" s="304"/>
    </row>
    <row r="5" spans="2:8" ht="14.25">
      <c r="B5" s="578"/>
      <c r="C5" s="550" t="s">
        <v>8</v>
      </c>
      <c r="D5" s="553" t="s">
        <v>1</v>
      </c>
      <c r="E5" s="553" t="s">
        <v>0</v>
      </c>
      <c r="F5" s="590" t="s">
        <v>142</v>
      </c>
      <c r="G5" s="590" t="s">
        <v>144</v>
      </c>
      <c r="H5" s="644" t="s">
        <v>26</v>
      </c>
    </row>
    <row r="6" spans="2:8" ht="14.25">
      <c r="B6" s="554"/>
      <c r="C6" s="551"/>
      <c r="D6" s="554"/>
      <c r="E6" s="554"/>
      <c r="F6" s="581"/>
      <c r="G6" s="581"/>
      <c r="H6" s="644"/>
    </row>
    <row r="7" spans="2:9" ht="15" thickBot="1">
      <c r="B7" s="555"/>
      <c r="C7" s="552"/>
      <c r="D7" s="555"/>
      <c r="E7" s="555"/>
      <c r="F7" s="582"/>
      <c r="G7" s="582"/>
      <c r="H7" s="645"/>
      <c r="I7" s="27"/>
    </row>
    <row r="8" spans="2:9" ht="14.25">
      <c r="B8" s="19"/>
      <c r="C8" s="194"/>
      <c r="D8" s="194"/>
      <c r="E8" s="19"/>
      <c r="F8" s="34"/>
      <c r="G8" s="34"/>
      <c r="I8" s="27"/>
    </row>
    <row r="9" spans="2:9" ht="15">
      <c r="B9" s="19"/>
      <c r="C9" s="406"/>
      <c r="D9" s="406"/>
      <c r="E9" s="407" t="s">
        <v>27</v>
      </c>
      <c r="F9" s="358">
        <f>+F11</f>
        <v>2694987</v>
      </c>
      <c r="G9" s="408">
        <f>+G13+G16+G20</f>
        <v>2744552</v>
      </c>
      <c r="H9" s="409">
        <f>((G9-F9)/F9)*100</f>
        <v>1.8391554393397815</v>
      </c>
      <c r="I9" s="34"/>
    </row>
    <row r="10" spans="2:10" ht="15">
      <c r="B10" s="19"/>
      <c r="C10" s="406"/>
      <c r="D10" s="406"/>
      <c r="E10" s="407"/>
      <c r="F10" s="360"/>
      <c r="G10" s="410"/>
      <c r="H10" s="411"/>
      <c r="I10" s="34"/>
      <c r="J10" s="27"/>
    </row>
    <row r="11" spans="3:15" s="31" customFormat="1" ht="15">
      <c r="C11" s="412">
        <v>1</v>
      </c>
      <c r="D11" s="412"/>
      <c r="E11" s="413" t="s">
        <v>2</v>
      </c>
      <c r="F11" s="358">
        <f>+F13+F16+F20</f>
        <v>2694987</v>
      </c>
      <c r="G11" s="408">
        <f>+G13+G16+G20</f>
        <v>2744552</v>
      </c>
      <c r="H11" s="409">
        <f>((G11-F11)/F11)*100</f>
        <v>1.8391554393397815</v>
      </c>
      <c r="I11" s="34"/>
      <c r="J11" s="15"/>
      <c r="K11" s="28"/>
      <c r="N11" s="15"/>
      <c r="O11" s="15"/>
    </row>
    <row r="12" spans="3:15" s="31" customFormat="1" ht="15">
      <c r="C12" s="412"/>
      <c r="D12" s="412"/>
      <c r="E12" s="413"/>
      <c r="F12" s="358"/>
      <c r="G12" s="408"/>
      <c r="H12" s="411"/>
      <c r="I12" s="34"/>
      <c r="J12" s="15"/>
      <c r="K12" s="28"/>
      <c r="N12" s="15"/>
      <c r="O12" s="15"/>
    </row>
    <row r="13" spans="3:15" s="31" customFormat="1" ht="15">
      <c r="C13" s="412">
        <v>103</v>
      </c>
      <c r="D13" s="412"/>
      <c r="E13" s="413" t="s">
        <v>3</v>
      </c>
      <c r="F13" s="358">
        <f>+F14</f>
        <v>313414</v>
      </c>
      <c r="G13" s="408">
        <f>+G14</f>
        <v>313414</v>
      </c>
      <c r="H13" s="409">
        <f>((G13-F13)/F13)*100</f>
        <v>0</v>
      </c>
      <c r="I13" s="34"/>
      <c r="J13" s="15"/>
      <c r="K13" s="28"/>
      <c r="N13" s="15"/>
      <c r="O13" s="15"/>
    </row>
    <row r="14" spans="3:9" ht="14.25">
      <c r="C14" s="414"/>
      <c r="D14" s="414">
        <v>10303</v>
      </c>
      <c r="E14" s="415" t="s">
        <v>49</v>
      </c>
      <c r="F14" s="360">
        <v>313414</v>
      </c>
      <c r="G14" s="410">
        <v>313414</v>
      </c>
      <c r="H14" s="416">
        <f>((G14-F14)/F14)*100</f>
        <v>0</v>
      </c>
      <c r="I14" s="34"/>
    </row>
    <row r="15" spans="3:9" ht="14.25">
      <c r="C15" s="414"/>
      <c r="D15" s="414"/>
      <c r="E15" s="415"/>
      <c r="F15" s="360"/>
      <c r="G15" s="410"/>
      <c r="H15" s="417"/>
      <c r="I15" s="34"/>
    </row>
    <row r="16" spans="3:9" ht="15">
      <c r="C16" s="412">
        <v>105</v>
      </c>
      <c r="D16" s="412"/>
      <c r="E16" s="413" t="s">
        <v>74</v>
      </c>
      <c r="F16" s="358">
        <f>SUM(F17:F18)</f>
        <v>826088</v>
      </c>
      <c r="G16" s="408">
        <f>SUM(G17:G18)</f>
        <v>875653</v>
      </c>
      <c r="H16" s="409">
        <f>((G16-F16)/F16)*100</f>
        <v>5.999966105305972</v>
      </c>
      <c r="I16" s="34"/>
    </row>
    <row r="17" spans="3:9" ht="14.25">
      <c r="C17" s="414"/>
      <c r="D17" s="414">
        <v>10501</v>
      </c>
      <c r="E17" s="415" t="s">
        <v>10</v>
      </c>
      <c r="F17" s="360">
        <v>215903</v>
      </c>
      <c r="G17" s="410">
        <v>228857</v>
      </c>
      <c r="H17" s="416">
        <f>((G17-F17)/F17)*100</f>
        <v>5.999916629227013</v>
      </c>
      <c r="I17" s="34"/>
    </row>
    <row r="18" spans="3:9" ht="14.25">
      <c r="C18" s="414"/>
      <c r="D18" s="414">
        <v>10502</v>
      </c>
      <c r="E18" s="415" t="s">
        <v>61</v>
      </c>
      <c r="F18" s="360">
        <v>610185</v>
      </c>
      <c r="G18" s="410">
        <v>646796</v>
      </c>
      <c r="H18" s="416">
        <f>((G18-F18)/F18)*100</f>
        <v>5.999983611527651</v>
      </c>
      <c r="I18" s="34"/>
    </row>
    <row r="19" spans="3:9" ht="14.25">
      <c r="C19" s="414"/>
      <c r="D19" s="414"/>
      <c r="E19" s="415"/>
      <c r="F19" s="360"/>
      <c r="G19" s="410"/>
      <c r="H19" s="417"/>
      <c r="I19" s="34"/>
    </row>
    <row r="20" spans="3:15" s="31" customFormat="1" ht="15">
      <c r="C20" s="412">
        <v>107</v>
      </c>
      <c r="D20" s="412"/>
      <c r="E20" s="413" t="s">
        <v>30</v>
      </c>
      <c r="F20" s="358">
        <f>+F21</f>
        <v>1555485</v>
      </c>
      <c r="G20" s="408">
        <f>+G21</f>
        <v>1555485</v>
      </c>
      <c r="H20" s="409">
        <f>((G20-F20)/F20)*100</f>
        <v>0</v>
      </c>
      <c r="I20" s="34"/>
      <c r="J20" s="15"/>
      <c r="K20" s="28"/>
      <c r="N20" s="15"/>
      <c r="O20" s="15"/>
    </row>
    <row r="21" spans="3:9" ht="14.25">
      <c r="C21" s="414"/>
      <c r="D21" s="414">
        <v>10701</v>
      </c>
      <c r="E21" s="415" t="s">
        <v>5</v>
      </c>
      <c r="F21" s="360">
        <v>1555485</v>
      </c>
      <c r="G21" s="410">
        <v>1555485</v>
      </c>
      <c r="H21" s="416">
        <f>((G21-F21)/F21)*100</f>
        <v>0</v>
      </c>
      <c r="I21" s="34"/>
    </row>
    <row r="22" spans="2:8" ht="15" thickBot="1">
      <c r="B22" s="37"/>
      <c r="C22" s="418"/>
      <c r="D22" s="418"/>
      <c r="E22" s="419"/>
      <c r="F22" s="420"/>
      <c r="G22" s="420"/>
      <c r="H22" s="421"/>
    </row>
    <row r="23" spans="3:8" ht="14.25">
      <c r="C23" s="414"/>
      <c r="D23" s="414"/>
      <c r="E23" s="415"/>
      <c r="F23" s="360"/>
      <c r="G23" s="360"/>
      <c r="H23" s="422"/>
    </row>
    <row r="24" spans="3:8" ht="15">
      <c r="C24" s="414"/>
      <c r="D24" s="414"/>
      <c r="E24" s="413"/>
      <c r="F24" s="358"/>
      <c r="G24" s="360"/>
      <c r="H24" s="422"/>
    </row>
    <row r="25" spans="5:6" ht="15">
      <c r="E25" s="31"/>
      <c r="F25" s="24"/>
    </row>
    <row r="26" spans="5:6" ht="15">
      <c r="E26" s="31"/>
      <c r="F26" s="24"/>
    </row>
    <row r="28" spans="2:4" ht="14.25">
      <c r="B28" s="19"/>
      <c r="C28" s="194"/>
      <c r="D28" s="194"/>
    </row>
    <row r="29" spans="2:6" ht="15">
      <c r="B29" s="19"/>
      <c r="C29" s="194"/>
      <c r="D29" s="194"/>
      <c r="E29" s="31"/>
      <c r="F29" s="24"/>
    </row>
    <row r="30" spans="2:4" ht="15">
      <c r="B30" s="31"/>
      <c r="C30" s="30"/>
      <c r="D30" s="30"/>
    </row>
    <row r="31" spans="2:4" ht="15">
      <c r="B31" s="31"/>
      <c r="C31" s="30"/>
      <c r="D31" s="30"/>
    </row>
    <row r="32" spans="2:4" ht="15">
      <c r="B32" s="31"/>
      <c r="C32" s="30"/>
      <c r="D32" s="30"/>
    </row>
    <row r="33" spans="5:6" ht="15">
      <c r="E33" s="31"/>
      <c r="F33" s="24"/>
    </row>
    <row r="35" spans="3:6" ht="15">
      <c r="C35" s="30"/>
      <c r="D35" s="30"/>
      <c r="E35" s="31"/>
      <c r="F35" s="24"/>
    </row>
    <row r="36" ht="15">
      <c r="F36" s="24"/>
    </row>
    <row r="37" ht="15">
      <c r="F37" s="24"/>
    </row>
    <row r="39" spans="2:6" ht="15">
      <c r="B39" s="31"/>
      <c r="C39" s="30"/>
      <c r="D39" s="30"/>
      <c r="E39" s="31"/>
      <c r="F39" s="24"/>
    </row>
    <row r="40" ht="15">
      <c r="F40" s="24"/>
    </row>
  </sheetData>
  <sheetProtection/>
  <mergeCells count="9">
    <mergeCell ref="H5:H7"/>
    <mergeCell ref="B2:G2"/>
    <mergeCell ref="B3:G3"/>
    <mergeCell ref="B5:B7"/>
    <mergeCell ref="C5:C7"/>
    <mergeCell ref="D5:D7"/>
    <mergeCell ref="E5:E7"/>
    <mergeCell ref="F5:F7"/>
    <mergeCell ref="G5:G7"/>
  </mergeCells>
  <printOptions/>
  <pageMargins left="0.75" right="0.75" top="1" bottom="1" header="0" footer="0"/>
  <pageSetup horizontalDpi="300" verticalDpi="300" orientation="landscape" paperSize="9" scale="90" r:id="rId3"/>
  <legacyDrawing r:id="rId2"/>
</worksheet>
</file>

<file path=xl/worksheets/sheet13.xml><?xml version="1.0" encoding="utf-8"?>
<worksheet xmlns="http://schemas.openxmlformats.org/spreadsheetml/2006/main" xmlns:r="http://schemas.openxmlformats.org/officeDocument/2006/relationships">
  <dimension ref="B1:H56"/>
  <sheetViews>
    <sheetView zoomScalePageLayoutView="0" workbookViewId="0" topLeftCell="A1">
      <selection activeCell="H4" sqref="H4"/>
    </sheetView>
  </sheetViews>
  <sheetFormatPr defaultColWidth="11.421875" defaultRowHeight="12.75"/>
  <cols>
    <col min="1" max="1" width="11.421875" style="40" customWidth="1"/>
    <col min="2" max="2" width="11.421875" style="271" customWidth="1"/>
    <col min="3" max="3" width="11.7109375" style="40" customWidth="1"/>
    <col min="4" max="4" width="42.8515625" style="40" bestFit="1" customWidth="1"/>
    <col min="5" max="5" width="14.140625" style="40" customWidth="1"/>
    <col min="6" max="6" width="15.140625" style="40" customWidth="1"/>
    <col min="7" max="7" width="14.421875" style="40" customWidth="1"/>
    <col min="8" max="8" width="15.421875" style="40" customWidth="1"/>
    <col min="9" max="16384" width="11.421875" style="40" customWidth="1"/>
  </cols>
  <sheetData>
    <row r="1" spans="5:8" ht="15">
      <c r="E1" s="272"/>
      <c r="F1" s="272"/>
      <c r="H1" s="44"/>
    </row>
    <row r="2" spans="2:8" ht="15">
      <c r="B2" s="646" t="s">
        <v>131</v>
      </c>
      <c r="C2" s="646"/>
      <c r="D2" s="646"/>
      <c r="E2" s="646"/>
      <c r="F2" s="646"/>
      <c r="G2" s="646"/>
      <c r="H2" s="51"/>
    </row>
    <row r="3" spans="2:8" ht="15">
      <c r="B3" s="583" t="s">
        <v>156</v>
      </c>
      <c r="C3" s="583"/>
      <c r="D3" s="583"/>
      <c r="E3" s="583"/>
      <c r="F3" s="583"/>
      <c r="G3" s="583"/>
      <c r="H3" s="41"/>
    </row>
    <row r="4" spans="2:8" ht="15.75" thickBot="1">
      <c r="B4" s="59"/>
      <c r="C4" s="5"/>
      <c r="D4" s="193"/>
      <c r="E4" s="193"/>
      <c r="F4" s="128"/>
      <c r="G4" s="129"/>
      <c r="H4" s="273"/>
    </row>
    <row r="5" spans="2:8" ht="30">
      <c r="B5" s="122" t="s">
        <v>8</v>
      </c>
      <c r="C5" s="123" t="s">
        <v>1</v>
      </c>
      <c r="D5" s="123" t="s">
        <v>0</v>
      </c>
      <c r="E5" s="580" t="s">
        <v>142</v>
      </c>
      <c r="F5" s="580" t="s">
        <v>144</v>
      </c>
      <c r="G5" s="593" t="s">
        <v>26</v>
      </c>
      <c r="H5" s="44"/>
    </row>
    <row r="6" spans="2:8" ht="15">
      <c r="B6" s="122"/>
      <c r="C6" s="124"/>
      <c r="D6" s="124"/>
      <c r="E6" s="590"/>
      <c r="F6" s="590"/>
      <c r="G6" s="584"/>
      <c r="H6" s="44"/>
    </row>
    <row r="7" spans="2:8" ht="15.75" thickBot="1">
      <c r="B7" s="126"/>
      <c r="C7" s="125"/>
      <c r="D7" s="125"/>
      <c r="E7" s="647"/>
      <c r="F7" s="647"/>
      <c r="G7" s="594"/>
      <c r="H7" s="273"/>
    </row>
    <row r="8" spans="2:8" ht="15">
      <c r="B8" s="41"/>
      <c r="C8" s="44"/>
      <c r="D8" s="44"/>
      <c r="E8" s="273"/>
      <c r="F8" s="273"/>
      <c r="G8" s="338"/>
      <c r="H8" s="273"/>
    </row>
    <row r="9" spans="2:8" ht="15">
      <c r="B9" s="487"/>
      <c r="C9" s="488"/>
      <c r="D9" s="487" t="s">
        <v>27</v>
      </c>
      <c r="E9" s="489">
        <f>+E11</f>
        <v>2613933</v>
      </c>
      <c r="F9" s="489">
        <f>+F11</f>
        <v>2770768</v>
      </c>
      <c r="G9" s="490">
        <f>((F9-E9)/E9)*100</f>
        <v>5.999962508602937</v>
      </c>
      <c r="H9" s="274"/>
    </row>
    <row r="10" spans="2:8" ht="15">
      <c r="B10" s="487"/>
      <c r="C10" s="491"/>
      <c r="D10" s="487"/>
      <c r="E10" s="492"/>
      <c r="F10" s="492"/>
      <c r="G10" s="493"/>
      <c r="H10" s="273"/>
    </row>
    <row r="11" spans="2:8" ht="15">
      <c r="B11" s="494">
        <v>1</v>
      </c>
      <c r="C11" s="494"/>
      <c r="D11" s="495" t="s">
        <v>2</v>
      </c>
      <c r="E11" s="489">
        <f>+E13+E16</f>
        <v>2613933</v>
      </c>
      <c r="F11" s="489">
        <f>+F13+F16</f>
        <v>2770768</v>
      </c>
      <c r="G11" s="490">
        <f>((F11-E11)/E11)*100</f>
        <v>5.999962508602937</v>
      </c>
      <c r="H11" s="275"/>
    </row>
    <row r="12" spans="2:8" ht="15">
      <c r="B12" s="494"/>
      <c r="C12" s="494"/>
      <c r="D12" s="495"/>
      <c r="E12" s="489"/>
      <c r="F12" s="489"/>
      <c r="G12" s="493"/>
      <c r="H12" s="275"/>
    </row>
    <row r="13" spans="2:8" ht="15">
      <c r="B13" s="494">
        <v>104</v>
      </c>
      <c r="C13" s="496"/>
      <c r="D13" s="495" t="s">
        <v>76</v>
      </c>
      <c r="E13" s="497">
        <f>+E14</f>
        <v>1861098</v>
      </c>
      <c r="F13" s="497">
        <f>+F14</f>
        <v>1972763</v>
      </c>
      <c r="G13" s="490">
        <f>((F13-E13)/E13)*100</f>
        <v>5.999952716084806</v>
      </c>
      <c r="H13" s="275"/>
    </row>
    <row r="14" spans="2:8" ht="15">
      <c r="B14" s="494"/>
      <c r="C14" s="496">
        <v>10499</v>
      </c>
      <c r="D14" s="498" t="s">
        <v>77</v>
      </c>
      <c r="E14" s="499">
        <v>1861098</v>
      </c>
      <c r="F14" s="499">
        <v>1972763</v>
      </c>
      <c r="G14" s="490">
        <f>((F14-E14)/E14)*100</f>
        <v>5.999952716084806</v>
      </c>
      <c r="H14" s="275"/>
    </row>
    <row r="15" spans="2:8" ht="15">
      <c r="B15" s="494"/>
      <c r="C15" s="496"/>
      <c r="D15" s="498"/>
      <c r="E15" s="492"/>
      <c r="F15" s="492"/>
      <c r="G15" s="500"/>
      <c r="H15" s="275"/>
    </row>
    <row r="16" spans="2:8" ht="15">
      <c r="B16" s="494">
        <v>105</v>
      </c>
      <c r="C16" s="494"/>
      <c r="D16" s="495" t="s">
        <v>74</v>
      </c>
      <c r="E16" s="489">
        <f>+E17+E18</f>
        <v>752835</v>
      </c>
      <c r="F16" s="489">
        <f>++F17+F18</f>
        <v>798005</v>
      </c>
      <c r="G16" s="490">
        <f>((F16-E16)/E16)*100</f>
        <v>5.999986716876872</v>
      </c>
      <c r="H16" s="275"/>
    </row>
    <row r="17" spans="2:8" ht="15">
      <c r="B17" s="494"/>
      <c r="C17" s="496">
        <v>10501</v>
      </c>
      <c r="D17" s="498" t="s">
        <v>10</v>
      </c>
      <c r="E17" s="501">
        <v>196758</v>
      </c>
      <c r="F17" s="501">
        <v>208564</v>
      </c>
      <c r="G17" s="502">
        <f>((F17-E17)/E17)*100</f>
        <v>6.000264284044359</v>
      </c>
      <c r="H17" s="275"/>
    </row>
    <row r="18" spans="2:8" ht="15">
      <c r="B18" s="494"/>
      <c r="C18" s="496">
        <v>10502</v>
      </c>
      <c r="D18" s="498" t="s">
        <v>61</v>
      </c>
      <c r="E18" s="501">
        <v>556077</v>
      </c>
      <c r="F18" s="501">
        <v>589441</v>
      </c>
      <c r="G18" s="502">
        <f>((F18-E18)/E18)*100</f>
        <v>5.999888504649536</v>
      </c>
      <c r="H18" s="275"/>
    </row>
    <row r="19" spans="2:8" ht="15.75" thickBot="1">
      <c r="B19" s="503"/>
      <c r="C19" s="504"/>
      <c r="D19" s="504"/>
      <c r="E19" s="505"/>
      <c r="F19" s="505"/>
      <c r="G19" s="504"/>
      <c r="H19" s="277"/>
    </row>
    <row r="20" spans="2:8" ht="15">
      <c r="B20" s="494"/>
      <c r="C20" s="498"/>
      <c r="D20" s="498"/>
      <c r="E20" s="506"/>
      <c r="F20" s="507"/>
      <c r="G20" s="498"/>
      <c r="H20" s="275"/>
    </row>
    <row r="21" spans="2:8" ht="15">
      <c r="B21" s="494"/>
      <c r="C21" s="498"/>
      <c r="D21" s="507"/>
      <c r="E21" s="507"/>
      <c r="F21" s="507"/>
      <c r="G21" s="498"/>
      <c r="H21" s="275"/>
    </row>
    <row r="22" spans="2:8" ht="15">
      <c r="B22" s="494"/>
      <c r="C22" s="498"/>
      <c r="D22" s="498"/>
      <c r="E22" s="507"/>
      <c r="F22" s="507"/>
      <c r="G22" s="498"/>
      <c r="H22" s="275"/>
    </row>
    <row r="23" spans="2:8" ht="15">
      <c r="B23" s="494"/>
      <c r="C23" s="498"/>
      <c r="D23" s="498"/>
      <c r="E23" s="507"/>
      <c r="F23" s="507"/>
      <c r="G23" s="498"/>
      <c r="H23" s="275"/>
    </row>
    <row r="24" spans="2:8" ht="15">
      <c r="B24" s="494"/>
      <c r="C24" s="498"/>
      <c r="D24" s="508"/>
      <c r="E24" s="507"/>
      <c r="F24" s="507"/>
      <c r="G24" s="498"/>
      <c r="H24" s="277"/>
    </row>
    <row r="25" spans="2:8" ht="15">
      <c r="B25" s="494"/>
      <c r="C25" s="498"/>
      <c r="D25" s="498"/>
      <c r="E25" s="498"/>
      <c r="F25" s="498"/>
      <c r="G25" s="498"/>
      <c r="H25" s="277"/>
    </row>
    <row r="26" spans="2:8" ht="15">
      <c r="B26" s="494"/>
      <c r="C26" s="498"/>
      <c r="D26" s="498"/>
      <c r="E26" s="498"/>
      <c r="F26" s="498"/>
      <c r="G26" s="498"/>
      <c r="H26" s="277"/>
    </row>
    <row r="27" spans="2:8" s="49" customFormat="1" ht="15">
      <c r="B27" s="494"/>
      <c r="C27" s="498"/>
      <c r="D27" s="498"/>
      <c r="E27" s="498"/>
      <c r="F27" s="498"/>
      <c r="G27" s="498"/>
      <c r="H27" s="277"/>
    </row>
    <row r="28" spans="2:8" s="49" customFormat="1" ht="15">
      <c r="B28" s="494"/>
      <c r="C28" s="498"/>
      <c r="D28" s="498"/>
      <c r="E28" s="498"/>
      <c r="F28" s="498"/>
      <c r="G28" s="498"/>
      <c r="H28" s="277"/>
    </row>
    <row r="29" spans="2:8" s="49" customFormat="1" ht="15">
      <c r="B29" s="494"/>
      <c r="C29" s="498"/>
      <c r="D29" s="498"/>
      <c r="E29" s="498"/>
      <c r="F29" s="498"/>
      <c r="G29" s="498"/>
      <c r="H29" s="277"/>
    </row>
    <row r="30" spans="2:8" ht="15">
      <c r="B30" s="494"/>
      <c r="C30" s="498"/>
      <c r="D30" s="498"/>
      <c r="E30" s="498"/>
      <c r="F30" s="498"/>
      <c r="G30" s="498"/>
      <c r="H30" s="277"/>
    </row>
    <row r="31" spans="2:8" ht="15">
      <c r="B31" s="494"/>
      <c r="C31" s="498"/>
      <c r="D31" s="498"/>
      <c r="E31" s="498"/>
      <c r="F31" s="498"/>
      <c r="G31" s="498"/>
      <c r="H31" s="277"/>
    </row>
    <row r="32" spans="2:8" ht="15">
      <c r="B32" s="494"/>
      <c r="C32" s="498"/>
      <c r="D32" s="498"/>
      <c r="E32" s="498"/>
      <c r="F32" s="498"/>
      <c r="G32" s="498"/>
      <c r="H32" s="53"/>
    </row>
    <row r="33" spans="2:8" ht="15">
      <c r="B33" s="494"/>
      <c r="C33" s="498"/>
      <c r="D33" s="498"/>
      <c r="E33" s="498"/>
      <c r="F33" s="498"/>
      <c r="G33" s="498"/>
      <c r="H33" s="44"/>
    </row>
    <row r="34" spans="2:8" ht="15">
      <c r="B34" s="494"/>
      <c r="C34" s="498"/>
      <c r="D34" s="498"/>
      <c r="E34" s="498"/>
      <c r="F34" s="498"/>
      <c r="G34" s="498"/>
      <c r="H34" s="44"/>
    </row>
    <row r="35" spans="2:8" ht="15">
      <c r="B35" s="494"/>
      <c r="C35" s="498"/>
      <c r="D35" s="498"/>
      <c r="E35" s="498"/>
      <c r="F35" s="498"/>
      <c r="G35" s="498"/>
      <c r="H35" s="44"/>
    </row>
    <row r="36" spans="2:8" ht="15">
      <c r="B36" s="494"/>
      <c r="C36" s="498"/>
      <c r="D36" s="498"/>
      <c r="E36" s="498"/>
      <c r="F36" s="498"/>
      <c r="G36" s="498"/>
      <c r="H36" s="44"/>
    </row>
    <row r="37" spans="2:8" ht="15">
      <c r="B37" s="494"/>
      <c r="C37" s="498"/>
      <c r="D37" s="498"/>
      <c r="E37" s="498"/>
      <c r="F37" s="498"/>
      <c r="G37" s="498"/>
      <c r="H37" s="44"/>
    </row>
    <row r="38" spans="2:7" ht="15">
      <c r="B38" s="494"/>
      <c r="C38" s="498"/>
      <c r="D38" s="498"/>
      <c r="E38" s="498"/>
      <c r="F38" s="498"/>
      <c r="G38" s="498"/>
    </row>
    <row r="39" spans="2:7" ht="15">
      <c r="B39" s="494"/>
      <c r="C39" s="498"/>
      <c r="D39" s="498"/>
      <c r="E39" s="498"/>
      <c r="F39" s="498"/>
      <c r="G39" s="498"/>
    </row>
    <row r="40" spans="2:7" ht="15">
      <c r="B40" s="494"/>
      <c r="C40" s="498"/>
      <c r="D40" s="498"/>
      <c r="E40" s="498"/>
      <c r="F40" s="498"/>
      <c r="G40" s="498"/>
    </row>
    <row r="41" spans="2:7" ht="15">
      <c r="B41" s="494"/>
      <c r="C41" s="498"/>
      <c r="D41" s="498"/>
      <c r="E41" s="498"/>
      <c r="F41" s="498"/>
      <c r="G41" s="498"/>
    </row>
    <row r="42" spans="2:7" ht="15">
      <c r="B42" s="494"/>
      <c r="C42" s="498"/>
      <c r="D42" s="498"/>
      <c r="E42" s="498"/>
      <c r="F42" s="498"/>
      <c r="G42" s="498"/>
    </row>
    <row r="56" ht="15">
      <c r="E56" s="337"/>
    </row>
  </sheetData>
  <sheetProtection/>
  <mergeCells count="5">
    <mergeCell ref="B2:G2"/>
    <mergeCell ref="B3:G3"/>
    <mergeCell ref="E5:E7"/>
    <mergeCell ref="F5:F7"/>
    <mergeCell ref="G5:G7"/>
  </mergeCells>
  <printOptions/>
  <pageMargins left="0.75" right="0.75" top="1" bottom="1" header="0" footer="0"/>
  <pageSetup orientation="landscape" scale="90" r:id="rId3"/>
  <legacyDrawing r:id="rId2"/>
</worksheet>
</file>

<file path=xl/worksheets/sheet14.xml><?xml version="1.0" encoding="utf-8"?>
<worksheet xmlns="http://schemas.openxmlformats.org/spreadsheetml/2006/main" xmlns:r="http://schemas.openxmlformats.org/officeDocument/2006/relationships">
  <dimension ref="B2:H36"/>
  <sheetViews>
    <sheetView zoomScalePageLayoutView="0" workbookViewId="0" topLeftCell="A1">
      <selection activeCell="H5" sqref="H5"/>
    </sheetView>
  </sheetViews>
  <sheetFormatPr defaultColWidth="11.421875" defaultRowHeight="12.75"/>
  <cols>
    <col min="1" max="1" width="11.421875" style="40" customWidth="1"/>
    <col min="2" max="2" width="9.7109375" style="63" customWidth="1"/>
    <col min="3" max="3" width="12.140625" style="63" customWidth="1"/>
    <col min="4" max="4" width="41.57421875" style="40" customWidth="1"/>
    <col min="5" max="5" width="14.7109375" style="64" customWidth="1"/>
    <col min="6" max="6" width="14.57421875" style="40" customWidth="1"/>
    <col min="7" max="7" width="16.8515625" style="276" customWidth="1"/>
    <col min="8" max="16384" width="11.421875" style="40" customWidth="1"/>
  </cols>
  <sheetData>
    <row r="1" ht="14.25"/>
    <row r="2" spans="2:7" ht="15">
      <c r="B2" s="583" t="s">
        <v>63</v>
      </c>
      <c r="C2" s="583"/>
      <c r="D2" s="583"/>
      <c r="E2" s="583"/>
      <c r="F2" s="583"/>
      <c r="G2" s="583"/>
    </row>
    <row r="3" spans="2:7" ht="15">
      <c r="B3" s="595" t="s">
        <v>152</v>
      </c>
      <c r="C3" s="595"/>
      <c r="D3" s="595"/>
      <c r="E3" s="595"/>
      <c r="F3" s="595"/>
      <c r="G3" s="595"/>
    </row>
    <row r="4" spans="2:5" ht="15" thickBot="1">
      <c r="B4" s="44"/>
      <c r="C4" s="44"/>
      <c r="D4" s="44"/>
      <c r="E4" s="297"/>
    </row>
    <row r="5" spans="2:8" ht="15" thickBot="1">
      <c r="B5" s="632" t="s">
        <v>8</v>
      </c>
      <c r="C5" s="635" t="s">
        <v>1</v>
      </c>
      <c r="D5" s="638" t="s">
        <v>0</v>
      </c>
      <c r="E5" s="641" t="s">
        <v>157</v>
      </c>
      <c r="F5" s="626" t="s">
        <v>144</v>
      </c>
      <c r="G5" s="629" t="s">
        <v>26</v>
      </c>
      <c r="H5" s="272"/>
    </row>
    <row r="6" spans="2:7" ht="15" thickBot="1">
      <c r="B6" s="633"/>
      <c r="C6" s="636"/>
      <c r="D6" s="639"/>
      <c r="E6" s="642"/>
      <c r="F6" s="627"/>
      <c r="G6" s="630"/>
    </row>
    <row r="7" spans="2:7" ht="15" thickBot="1">
      <c r="B7" s="634"/>
      <c r="C7" s="637"/>
      <c r="D7" s="640"/>
      <c r="E7" s="643"/>
      <c r="F7" s="628"/>
      <c r="G7" s="631"/>
    </row>
    <row r="8" spans="2:7" ht="15">
      <c r="B8" s="43"/>
      <c r="C8" s="43"/>
      <c r="D8" s="44"/>
      <c r="E8" s="298"/>
      <c r="F8" s="299"/>
      <c r="G8" s="423"/>
    </row>
    <row r="9" spans="2:7" ht="15">
      <c r="B9" s="43"/>
      <c r="C9" s="43"/>
      <c r="D9" s="41" t="s">
        <v>27</v>
      </c>
      <c r="E9" s="54">
        <f>+E11</f>
        <v>2514161</v>
      </c>
      <c r="F9" s="54">
        <f>+F11</f>
        <v>2593262</v>
      </c>
      <c r="G9" s="424">
        <f>+((F9-E9)/E9)*100</f>
        <v>3.146218559591053</v>
      </c>
    </row>
    <row r="10" spans="2:7" ht="15">
      <c r="B10" s="43"/>
      <c r="C10" s="43"/>
      <c r="D10" s="41"/>
      <c r="E10" s="48"/>
      <c r="F10" s="48"/>
      <c r="G10" s="424"/>
    </row>
    <row r="11" spans="2:7" s="49" customFormat="1" ht="15">
      <c r="B11" s="50">
        <v>1</v>
      </c>
      <c r="C11" s="50"/>
      <c r="D11" s="49" t="s">
        <v>44</v>
      </c>
      <c r="E11" s="54">
        <f>+E13+E17</f>
        <v>2514161</v>
      </c>
      <c r="F11" s="54">
        <f>+F13+F17</f>
        <v>2593262</v>
      </c>
      <c r="G11" s="424">
        <f>+((F11-E11)/E11)*100</f>
        <v>3.146218559591053</v>
      </c>
    </row>
    <row r="12" spans="2:7" ht="15">
      <c r="B12" s="43"/>
      <c r="C12" s="51"/>
      <c r="D12" s="44"/>
      <c r="E12" s="52"/>
      <c r="F12" s="52"/>
      <c r="G12" s="424"/>
    </row>
    <row r="13" spans="2:7" s="49" customFormat="1" ht="15">
      <c r="B13" s="51">
        <v>105</v>
      </c>
      <c r="C13" s="51"/>
      <c r="D13" s="53" t="s">
        <v>50</v>
      </c>
      <c r="E13" s="55">
        <f>SUM(E14:E15)</f>
        <v>1318361</v>
      </c>
      <c r="F13" s="55">
        <f>SUM(F14:F15)</f>
        <v>1397462</v>
      </c>
      <c r="G13" s="424">
        <f>+((F13-E13)/E13)*100</f>
        <v>5.999949937839484</v>
      </c>
    </row>
    <row r="14" spans="2:7" ht="14.25">
      <c r="B14" s="43"/>
      <c r="C14" s="43">
        <v>10501</v>
      </c>
      <c r="D14" s="44" t="s">
        <v>51</v>
      </c>
      <c r="E14" s="52">
        <v>461227</v>
      </c>
      <c r="F14" s="52">
        <v>488900</v>
      </c>
      <c r="G14" s="425">
        <f>+((F14-E14)/E14)*100</f>
        <v>5.999865575952839</v>
      </c>
    </row>
    <row r="15" spans="2:7" ht="14.25">
      <c r="B15" s="43"/>
      <c r="C15" s="43">
        <v>10502</v>
      </c>
      <c r="D15" s="44" t="s">
        <v>11</v>
      </c>
      <c r="E15" s="52">
        <v>857134</v>
      </c>
      <c r="F15" s="52">
        <v>908562</v>
      </c>
      <c r="G15" s="425">
        <f>+((F15-E15)/E15)*100</f>
        <v>5.999995333285111</v>
      </c>
    </row>
    <row r="16" spans="2:7" ht="15">
      <c r="B16" s="43"/>
      <c r="C16" s="43"/>
      <c r="D16" s="44"/>
      <c r="E16" s="141"/>
      <c r="F16" s="141"/>
      <c r="G16" s="424"/>
    </row>
    <row r="17" spans="2:7" s="49" customFormat="1" ht="15">
      <c r="B17" s="51">
        <v>107</v>
      </c>
      <c r="C17" s="43"/>
      <c r="D17" s="53" t="s">
        <v>30</v>
      </c>
      <c r="E17" s="55">
        <f>SUM(E18)</f>
        <v>1195800</v>
      </c>
      <c r="F17" s="55">
        <f>SUM(F18)</f>
        <v>1195800</v>
      </c>
      <c r="G17" s="424">
        <f>+((F17-E17)/E17)*100</f>
        <v>0</v>
      </c>
    </row>
    <row r="18" spans="2:7" ht="14.25">
      <c r="B18" s="43"/>
      <c r="C18" s="43">
        <v>10701</v>
      </c>
      <c r="D18" s="44" t="s">
        <v>5</v>
      </c>
      <c r="E18" s="52">
        <v>1195800</v>
      </c>
      <c r="F18" s="52">
        <v>1195800</v>
      </c>
      <c r="G18" s="425">
        <f>+((F18-E18)/E18)*100</f>
        <v>0</v>
      </c>
    </row>
    <row r="19" spans="2:7" ht="15.75" thickBot="1">
      <c r="B19" s="59"/>
      <c r="C19" s="59"/>
      <c r="D19" s="105"/>
      <c r="E19" s="300"/>
      <c r="F19" s="300"/>
      <c r="G19" s="426"/>
    </row>
    <row r="21" ht="15">
      <c r="B21" s="49"/>
    </row>
    <row r="22" ht="15">
      <c r="B22" s="49"/>
    </row>
    <row r="23" ht="15">
      <c r="B23" s="49"/>
    </row>
    <row r="24" ht="14.25">
      <c r="B24" s="40"/>
    </row>
    <row r="25" ht="14.25">
      <c r="B25" s="40"/>
    </row>
    <row r="26" ht="14.25">
      <c r="B26" s="40"/>
    </row>
    <row r="27" ht="14.25">
      <c r="B27" s="40"/>
    </row>
    <row r="28" ht="15">
      <c r="B28" s="49"/>
    </row>
    <row r="29" ht="14.25">
      <c r="B29" s="40"/>
    </row>
    <row r="30" ht="14.25">
      <c r="B30" s="40"/>
    </row>
    <row r="31" ht="14.25">
      <c r="B31" s="40"/>
    </row>
    <row r="32" ht="14.25">
      <c r="B32" s="40"/>
    </row>
    <row r="33" ht="15">
      <c r="B33" s="49"/>
    </row>
    <row r="34" ht="14.25">
      <c r="B34" s="40"/>
    </row>
    <row r="35" ht="14.25">
      <c r="B35" s="40"/>
    </row>
    <row r="36" ht="14.25">
      <c r="B36" s="40"/>
    </row>
  </sheetData>
  <sheetProtection/>
  <mergeCells count="8">
    <mergeCell ref="B3:G3"/>
    <mergeCell ref="B2:G2"/>
    <mergeCell ref="F5:F7"/>
    <mergeCell ref="G5:G7"/>
    <mergeCell ref="B5:B7"/>
    <mergeCell ref="C5:C7"/>
    <mergeCell ref="D5:D7"/>
    <mergeCell ref="E5:E7"/>
  </mergeCells>
  <printOptions horizontalCentered="1"/>
  <pageMargins left="0.11811023622047245" right="0.2362204724409449" top="0.984251968503937" bottom="1.69" header="0" footer="0.35433070866141736"/>
  <pageSetup blackAndWhite="1" horizontalDpi="600" verticalDpi="600" orientation="landscape" paperSize="123" scale="90" r:id="rId3"/>
  <legacyDrawing r:id="rId2"/>
</worksheet>
</file>

<file path=xl/worksheets/sheet15.xml><?xml version="1.0" encoding="utf-8"?>
<worksheet xmlns="http://schemas.openxmlformats.org/spreadsheetml/2006/main" xmlns:r="http://schemas.openxmlformats.org/officeDocument/2006/relationships">
  <dimension ref="B2:I48"/>
  <sheetViews>
    <sheetView zoomScalePageLayoutView="0" workbookViewId="0" topLeftCell="B1">
      <selection activeCell="I7" sqref="I7"/>
    </sheetView>
  </sheetViews>
  <sheetFormatPr defaultColWidth="11.421875" defaultRowHeight="12.75"/>
  <cols>
    <col min="1" max="1" width="11.421875" style="40" customWidth="1"/>
    <col min="2" max="2" width="10.140625" style="63" customWidth="1"/>
    <col min="3" max="3" width="12.57421875" style="63" customWidth="1"/>
    <col min="4" max="4" width="53.421875" style="40" customWidth="1"/>
    <col min="5" max="5" width="13.7109375" style="134" customWidth="1"/>
    <col min="6" max="6" width="14.140625" style="40" customWidth="1"/>
    <col min="7" max="7" width="14.57421875" style="40" customWidth="1"/>
    <col min="8" max="16384" width="11.421875" style="40" customWidth="1"/>
  </cols>
  <sheetData>
    <row r="1" ht="14.25"/>
    <row r="2" spans="2:7" ht="15">
      <c r="B2" s="595" t="s">
        <v>48</v>
      </c>
      <c r="C2" s="595"/>
      <c r="D2" s="595"/>
      <c r="E2" s="595"/>
      <c r="F2" s="595"/>
      <c r="G2" s="595"/>
    </row>
    <row r="3" spans="2:7" ht="15">
      <c r="B3" s="595" t="s">
        <v>152</v>
      </c>
      <c r="C3" s="595"/>
      <c r="D3" s="595"/>
      <c r="E3" s="595"/>
      <c r="F3" s="595"/>
      <c r="G3" s="595"/>
    </row>
    <row r="4" spans="2:7" ht="15" thickBot="1">
      <c r="B4" s="3"/>
      <c r="C4" s="5"/>
      <c r="D4" s="127"/>
      <c r="E4" s="127"/>
      <c r="F4" s="128"/>
      <c r="G4" s="129"/>
    </row>
    <row r="5" spans="2:7" ht="14.25">
      <c r="B5" s="654" t="s">
        <v>8</v>
      </c>
      <c r="C5" s="657" t="s">
        <v>1</v>
      </c>
      <c r="D5" s="657" t="s">
        <v>0</v>
      </c>
      <c r="E5" s="648" t="s">
        <v>157</v>
      </c>
      <c r="F5" s="648" t="s">
        <v>144</v>
      </c>
      <c r="G5" s="651" t="s">
        <v>26</v>
      </c>
    </row>
    <row r="6" spans="2:7" ht="14.25">
      <c r="B6" s="655"/>
      <c r="C6" s="658"/>
      <c r="D6" s="658"/>
      <c r="E6" s="649"/>
      <c r="F6" s="649"/>
      <c r="G6" s="652"/>
    </row>
    <row r="7" spans="2:9" ht="15" thickBot="1">
      <c r="B7" s="656"/>
      <c r="C7" s="659"/>
      <c r="D7" s="659"/>
      <c r="E7" s="650"/>
      <c r="F7" s="650"/>
      <c r="G7" s="653"/>
      <c r="I7" s="97"/>
    </row>
    <row r="8" spans="2:7" ht="15">
      <c r="B8" s="4"/>
      <c r="C8" s="4"/>
      <c r="D8" s="2"/>
      <c r="E8" s="130"/>
      <c r="F8" s="131"/>
      <c r="G8" s="132"/>
    </row>
    <row r="9" spans="2:7" ht="15">
      <c r="B9" s="4"/>
      <c r="C9" s="4"/>
      <c r="D9" s="121" t="s">
        <v>27</v>
      </c>
      <c r="E9" s="133">
        <f>+E11+E20</f>
        <v>1870988</v>
      </c>
      <c r="F9" s="133">
        <f>+F11+F20</f>
        <v>1605342</v>
      </c>
      <c r="G9" s="424">
        <f>+((F9-E9)/E9)*100</f>
        <v>-14.198166957778458</v>
      </c>
    </row>
    <row r="10" spans="2:7" ht="15">
      <c r="B10" s="4"/>
      <c r="C10" s="4"/>
      <c r="D10" s="121"/>
      <c r="F10" s="134"/>
      <c r="G10" s="424"/>
    </row>
    <row r="11" spans="2:7" s="49" customFormat="1" ht="15">
      <c r="B11" s="135">
        <v>1</v>
      </c>
      <c r="C11" s="135"/>
      <c r="D11" s="136" t="s">
        <v>44</v>
      </c>
      <c r="E11" s="130">
        <f>+E13+E17</f>
        <v>1793305</v>
      </c>
      <c r="F11" s="130">
        <f>+F13+F17</f>
        <v>1526586</v>
      </c>
      <c r="G11" s="424">
        <f>+((F11-E11)/E11)*100</f>
        <v>-14.873041674450246</v>
      </c>
    </row>
    <row r="12" spans="2:7" s="49" customFormat="1" ht="15">
      <c r="B12" s="135"/>
      <c r="C12" s="135"/>
      <c r="D12" s="136"/>
      <c r="E12" s="130"/>
      <c r="F12" s="130"/>
      <c r="G12" s="424"/>
    </row>
    <row r="13" spans="2:7" s="49" customFormat="1" ht="15">
      <c r="B13" s="139">
        <v>105</v>
      </c>
      <c r="C13" s="4"/>
      <c r="D13" s="140" t="s">
        <v>50</v>
      </c>
      <c r="E13" s="130">
        <f>SUM(E14:E15)</f>
        <v>1383471</v>
      </c>
      <c r="F13" s="130">
        <f>SUM(F14:F15)</f>
        <v>1116752</v>
      </c>
      <c r="G13" s="424">
        <f>+((F13-E13)/E13)*100</f>
        <v>-19.27897296004036</v>
      </c>
    </row>
    <row r="14" spans="2:7" s="44" customFormat="1" ht="14.25">
      <c r="B14" s="4"/>
      <c r="C14" s="4">
        <v>10501</v>
      </c>
      <c r="D14" s="2" t="s">
        <v>51</v>
      </c>
      <c r="E14" s="137">
        <v>395643</v>
      </c>
      <c r="F14" s="137">
        <v>69896</v>
      </c>
      <c r="G14" s="425">
        <f>+((F14-E14)/E14)*100</f>
        <v>-82.33356839372868</v>
      </c>
    </row>
    <row r="15" spans="2:7" ht="14.25">
      <c r="B15" s="4"/>
      <c r="C15" s="4">
        <v>10502</v>
      </c>
      <c r="D15" s="2" t="s">
        <v>11</v>
      </c>
      <c r="E15" s="137">
        <v>987828</v>
      </c>
      <c r="F15" s="137">
        <v>1046856</v>
      </c>
      <c r="G15" s="425">
        <f>+((F15-E15)/E15)*100</f>
        <v>5.975534202310524</v>
      </c>
    </row>
    <row r="16" spans="2:7" s="49" customFormat="1" ht="15">
      <c r="B16" s="4"/>
      <c r="C16" s="4"/>
      <c r="D16" s="2"/>
      <c r="E16" s="141"/>
      <c r="F16" s="141"/>
      <c r="G16" s="424"/>
    </row>
    <row r="17" spans="2:7" s="44" customFormat="1" ht="15">
      <c r="B17" s="139">
        <v>107</v>
      </c>
      <c r="C17" s="4"/>
      <c r="D17" s="140" t="s">
        <v>30</v>
      </c>
      <c r="E17" s="130">
        <f>SUM(E18:E18)</f>
        <v>409834</v>
      </c>
      <c r="F17" s="130">
        <f>SUM(F18:F18)</f>
        <v>409834</v>
      </c>
      <c r="G17" s="424">
        <f>+((F17-E17)/E17)*100</f>
        <v>0</v>
      </c>
    </row>
    <row r="18" spans="2:7" s="44" customFormat="1" ht="14.25">
      <c r="B18" s="4"/>
      <c r="C18" s="4">
        <v>10702</v>
      </c>
      <c r="D18" s="2" t="s">
        <v>45</v>
      </c>
      <c r="E18" s="137">
        <v>409834</v>
      </c>
      <c r="F18" s="137">
        <v>409834</v>
      </c>
      <c r="G18" s="425">
        <f>+((F18-E18)/E18)*100</f>
        <v>0</v>
      </c>
    </row>
    <row r="19" spans="2:7" ht="15">
      <c r="B19" s="4"/>
      <c r="C19" s="4"/>
      <c r="D19" s="2"/>
      <c r="E19" s="138"/>
      <c r="F19" s="138"/>
      <c r="G19" s="424"/>
    </row>
    <row r="20" spans="2:7" s="49" customFormat="1" ht="15">
      <c r="B20" s="139">
        <v>2</v>
      </c>
      <c r="C20" s="4"/>
      <c r="D20" s="140" t="s">
        <v>52</v>
      </c>
      <c r="E20" s="130">
        <f>E22+E25</f>
        <v>77683</v>
      </c>
      <c r="F20" s="130">
        <f>F22+F25</f>
        <v>78756</v>
      </c>
      <c r="G20" s="424">
        <f>+((F20-E20)/E20)*100</f>
        <v>1.381254585945445</v>
      </c>
    </row>
    <row r="21" spans="2:8" s="44" customFormat="1" ht="15">
      <c r="B21" s="139"/>
      <c r="C21" s="4"/>
      <c r="D21" s="140"/>
      <c r="E21" s="130"/>
      <c r="F21" s="130"/>
      <c r="G21" s="424"/>
      <c r="H21" s="305"/>
    </row>
    <row r="22" spans="2:7" s="44" customFormat="1" ht="15">
      <c r="B22" s="139">
        <v>202</v>
      </c>
      <c r="C22" s="4"/>
      <c r="D22" s="140" t="s">
        <v>53</v>
      </c>
      <c r="E22" s="130">
        <f>SUM(E23)</f>
        <v>59793</v>
      </c>
      <c r="F22" s="130">
        <f>SUM(F23)</f>
        <v>59793</v>
      </c>
      <c r="G22" s="424">
        <f>+((F22-E22)/E22)*100</f>
        <v>0</v>
      </c>
    </row>
    <row r="23" spans="2:7" s="53" customFormat="1" ht="15">
      <c r="B23" s="4"/>
      <c r="C23" s="4">
        <v>20203</v>
      </c>
      <c r="D23" s="2" t="s">
        <v>47</v>
      </c>
      <c r="E23" s="137">
        <v>59793</v>
      </c>
      <c r="F23" s="137">
        <v>59793</v>
      </c>
      <c r="G23" s="425">
        <f>+((F23-E23)/E23)*100</f>
        <v>0</v>
      </c>
    </row>
    <row r="24" spans="2:7" s="53" customFormat="1" ht="15">
      <c r="B24" s="4"/>
      <c r="C24" s="4"/>
      <c r="D24" s="2"/>
      <c r="E24" s="138"/>
      <c r="F24" s="138"/>
      <c r="G24" s="424"/>
    </row>
    <row r="25" spans="2:7" s="53" customFormat="1" ht="15">
      <c r="B25" s="139">
        <v>299</v>
      </c>
      <c r="C25" s="4"/>
      <c r="D25" s="140" t="s">
        <v>147</v>
      </c>
      <c r="E25" s="133">
        <f>SUM(E26:E29)</f>
        <v>17890</v>
      </c>
      <c r="F25" s="133">
        <f>SUM(F26:F29)</f>
        <v>18963</v>
      </c>
      <c r="G25" s="424">
        <f>+((F25-E25)/E25)*100</f>
        <v>5.9977641140301845</v>
      </c>
    </row>
    <row r="26" spans="2:7" s="44" customFormat="1" ht="14.25">
      <c r="B26" s="4"/>
      <c r="C26" s="4">
        <v>29907</v>
      </c>
      <c r="D26" s="2" t="s">
        <v>55</v>
      </c>
      <c r="E26" s="141">
        <v>12022</v>
      </c>
      <c r="F26" s="137">
        <v>12743</v>
      </c>
      <c r="G26" s="425">
        <f>+((F26-E26)/E26)*100</f>
        <v>5.997338213275661</v>
      </c>
    </row>
    <row r="27" spans="2:7" s="44" customFormat="1" ht="14.25">
      <c r="B27" s="4"/>
      <c r="C27" s="4">
        <v>29999</v>
      </c>
      <c r="D27" s="142" t="s">
        <v>56</v>
      </c>
      <c r="E27" s="143">
        <v>5868</v>
      </c>
      <c r="F27" s="137">
        <v>6220</v>
      </c>
      <c r="G27" s="425">
        <f>+((F27-E27)/E27)*100</f>
        <v>5.9986366734833</v>
      </c>
    </row>
    <row r="28" spans="2:7" s="44" customFormat="1" ht="15" thickBot="1">
      <c r="B28" s="3"/>
      <c r="C28" s="3"/>
      <c r="D28" s="5"/>
      <c r="E28" s="427"/>
      <c r="F28" s="428"/>
      <c r="G28" s="429"/>
    </row>
    <row r="29" spans="2:7" s="44" customFormat="1" ht="14.25">
      <c r="B29" s="4"/>
      <c r="C29" s="4"/>
      <c r="D29" s="2"/>
      <c r="E29" s="141"/>
      <c r="F29" s="137"/>
      <c r="G29" s="425"/>
    </row>
    <row r="30" spans="2:7" s="44" customFormat="1" ht="14.25">
      <c r="B30" s="4"/>
      <c r="C30" s="4"/>
      <c r="D30" s="2"/>
      <c r="E30" s="141"/>
      <c r="F30" s="137"/>
      <c r="G30" s="425"/>
    </row>
    <row r="31" spans="2:7" s="44" customFormat="1" ht="14.25">
      <c r="B31" s="4"/>
      <c r="C31" s="4"/>
      <c r="D31" s="2"/>
      <c r="E31" s="141"/>
      <c r="F31" s="137"/>
      <c r="G31" s="425"/>
    </row>
    <row r="32" spans="2:7" s="44" customFormat="1" ht="14.25">
      <c r="B32" s="4"/>
      <c r="C32" s="4"/>
      <c r="D32" s="2"/>
      <c r="E32" s="141"/>
      <c r="F32" s="137"/>
      <c r="G32" s="425"/>
    </row>
    <row r="33" spans="2:7" s="44" customFormat="1" ht="14.25">
      <c r="B33" s="4"/>
      <c r="C33" s="4"/>
      <c r="D33" s="2"/>
      <c r="E33" s="141"/>
      <c r="F33" s="137"/>
      <c r="G33" s="425"/>
    </row>
    <row r="34" spans="2:7" s="44" customFormat="1" ht="14.25">
      <c r="B34" s="4"/>
      <c r="C34" s="4"/>
      <c r="D34" s="2"/>
      <c r="E34" s="141"/>
      <c r="F34" s="137"/>
      <c r="G34" s="425"/>
    </row>
    <row r="35" spans="2:7" s="44" customFormat="1" ht="14.25">
      <c r="B35" s="4"/>
      <c r="C35" s="4"/>
      <c r="D35" s="2"/>
      <c r="E35" s="141"/>
      <c r="F35" s="137"/>
      <c r="G35" s="425"/>
    </row>
    <row r="36" spans="2:7" s="44" customFormat="1" ht="14.25">
      <c r="B36" s="4"/>
      <c r="C36" s="4"/>
      <c r="D36" s="2"/>
      <c r="E36" s="141"/>
      <c r="F36" s="137"/>
      <c r="G36" s="425"/>
    </row>
    <row r="37" spans="2:7" s="44" customFormat="1" ht="14.25">
      <c r="B37" s="4"/>
      <c r="C37" s="4"/>
      <c r="D37" s="2"/>
      <c r="E37" s="141"/>
      <c r="F37" s="137"/>
      <c r="G37" s="425"/>
    </row>
    <row r="38" spans="2:7" s="44" customFormat="1" ht="14.25">
      <c r="B38" s="4"/>
      <c r="C38" s="4"/>
      <c r="D38" s="2"/>
      <c r="E38" s="141"/>
      <c r="F38" s="137"/>
      <c r="G38" s="425"/>
    </row>
    <row r="39" spans="2:7" s="44" customFormat="1" ht="14.25">
      <c r="B39" s="4"/>
      <c r="C39" s="4"/>
      <c r="D39" s="2"/>
      <c r="E39" s="141"/>
      <c r="F39" s="137"/>
      <c r="G39" s="425"/>
    </row>
    <row r="40" s="44" customFormat="1" ht="14.25">
      <c r="B40" s="4"/>
    </row>
    <row r="41" spans="2:7" s="44" customFormat="1" ht="14.25">
      <c r="B41" s="63"/>
      <c r="C41" s="63"/>
      <c r="D41" s="40"/>
      <c r="E41" s="134"/>
      <c r="F41" s="40"/>
      <c r="G41" s="40"/>
    </row>
    <row r="42" spans="2:7" s="44" customFormat="1" ht="14.25">
      <c r="B42" s="63"/>
      <c r="C42" s="63"/>
      <c r="D42" s="40"/>
      <c r="E42" s="134"/>
      <c r="F42" s="40"/>
      <c r="G42" s="40"/>
    </row>
    <row r="44" ht="14.25">
      <c r="E44" s="40"/>
    </row>
    <row r="45" ht="14.25">
      <c r="E45" s="40"/>
    </row>
    <row r="46" ht="14.25">
      <c r="E46" s="40"/>
    </row>
    <row r="47" ht="14.25">
      <c r="E47" s="40"/>
    </row>
    <row r="48" ht="14.25">
      <c r="E48" s="40"/>
    </row>
  </sheetData>
  <sheetProtection/>
  <mergeCells count="8">
    <mergeCell ref="F5:F7"/>
    <mergeCell ref="G5:G7"/>
    <mergeCell ref="B2:G2"/>
    <mergeCell ref="B3:G3"/>
    <mergeCell ref="B5:B7"/>
    <mergeCell ref="C5:C7"/>
    <mergeCell ref="D5:D7"/>
    <mergeCell ref="E5:E7"/>
  </mergeCells>
  <printOptions horizontalCentered="1" verticalCentered="1"/>
  <pageMargins left="0.3937007874015748" right="0.3937007874015748" top="0.3937007874015748" bottom="0.3937007874015748" header="0" footer="0"/>
  <pageSetup horizontalDpi="600" verticalDpi="600" orientation="landscape" scale="90" r:id="rId4"/>
  <drawing r:id="rId3"/>
  <legacyDrawing r:id="rId2"/>
</worksheet>
</file>

<file path=xl/worksheets/sheet16.xml><?xml version="1.0" encoding="utf-8"?>
<worksheet xmlns="http://schemas.openxmlformats.org/spreadsheetml/2006/main" xmlns:r="http://schemas.openxmlformats.org/officeDocument/2006/relationships">
  <dimension ref="C3:L30"/>
  <sheetViews>
    <sheetView zoomScalePageLayoutView="0" workbookViewId="0" topLeftCell="B2">
      <selection activeCell="H9" sqref="H9"/>
    </sheetView>
  </sheetViews>
  <sheetFormatPr defaultColWidth="11.421875" defaultRowHeight="12.75"/>
  <cols>
    <col min="1" max="1" width="4.140625" style="178" customWidth="1"/>
    <col min="2" max="2" width="4.8515625" style="178" customWidth="1"/>
    <col min="3" max="3" width="9.8515625" style="178" customWidth="1"/>
    <col min="4" max="4" width="12.140625" style="178" customWidth="1"/>
    <col min="5" max="5" width="50.00390625" style="178" customWidth="1"/>
    <col min="6" max="6" width="14.57421875" style="190" customWidth="1"/>
    <col min="7" max="7" width="13.7109375" style="177" customWidth="1"/>
    <col min="8" max="8" width="14.57421875" style="179" customWidth="1"/>
    <col min="9" max="9" width="16.00390625" style="177" customWidth="1"/>
    <col min="10" max="10" width="8.28125" style="177" customWidth="1"/>
    <col min="11" max="11" width="9.421875" style="178" customWidth="1"/>
    <col min="12" max="16384" width="11.421875" style="178" customWidth="1"/>
  </cols>
  <sheetData>
    <row r="1" ht="14.25"/>
    <row r="2" ht="14.25"/>
    <row r="3" spans="3:8" ht="15">
      <c r="C3" s="660" t="s">
        <v>69</v>
      </c>
      <c r="D3" s="660"/>
      <c r="E3" s="660"/>
      <c r="F3" s="660"/>
      <c r="G3" s="660"/>
      <c r="H3" s="660"/>
    </row>
    <row r="4" spans="3:8" ht="15">
      <c r="C4" s="661" t="s">
        <v>155</v>
      </c>
      <c r="D4" s="662"/>
      <c r="E4" s="662"/>
      <c r="F4" s="662"/>
      <c r="G4" s="662"/>
      <c r="H4" s="662"/>
    </row>
    <row r="5" spans="3:8" ht="15.75" thickBot="1">
      <c r="C5" s="176"/>
      <c r="D5" s="176"/>
      <c r="E5" s="176"/>
      <c r="F5" s="176"/>
      <c r="G5" s="176"/>
      <c r="H5" s="176"/>
    </row>
    <row r="6" spans="3:12" ht="34.5" customHeight="1">
      <c r="C6" s="667" t="s">
        <v>70</v>
      </c>
      <c r="D6" s="667" t="s">
        <v>1</v>
      </c>
      <c r="E6" s="667" t="s">
        <v>0</v>
      </c>
      <c r="F6" s="663" t="s">
        <v>158</v>
      </c>
      <c r="G6" s="663" t="s">
        <v>159</v>
      </c>
      <c r="H6" s="665" t="s">
        <v>26</v>
      </c>
      <c r="L6" s="179"/>
    </row>
    <row r="7" spans="3:11" ht="15" thickBot="1">
      <c r="C7" s="664"/>
      <c r="D7" s="664"/>
      <c r="E7" s="664"/>
      <c r="F7" s="664"/>
      <c r="G7" s="664"/>
      <c r="H7" s="666"/>
      <c r="I7" s="180"/>
      <c r="J7" s="180"/>
      <c r="K7" s="181"/>
    </row>
    <row r="8" spans="3:11" ht="15">
      <c r="C8" s="182"/>
      <c r="D8" s="182"/>
      <c r="E8" s="182"/>
      <c r="F8" s="183"/>
      <c r="G8" s="182"/>
      <c r="H8" s="184"/>
      <c r="I8" s="180"/>
      <c r="J8" s="180"/>
      <c r="K8" s="181"/>
    </row>
    <row r="9" spans="3:10" ht="15">
      <c r="C9" s="430"/>
      <c r="D9" s="430"/>
      <c r="E9" s="431" t="s">
        <v>27</v>
      </c>
      <c r="F9" s="432">
        <f>+F11+F21</f>
        <v>2160141</v>
      </c>
      <c r="G9" s="432">
        <f>+G11+G21</f>
        <v>2159909</v>
      </c>
      <c r="H9" s="433">
        <f>+((G9-F9)/F9)*100</f>
        <v>-0.010740039654818827</v>
      </c>
      <c r="I9" s="185"/>
      <c r="J9" s="186"/>
    </row>
    <row r="10" spans="3:10" ht="15">
      <c r="C10" s="430"/>
      <c r="D10" s="430"/>
      <c r="E10" s="430"/>
      <c r="F10" s="434"/>
      <c r="G10" s="434"/>
      <c r="H10" s="435"/>
      <c r="I10" s="185"/>
      <c r="J10" s="186"/>
    </row>
    <row r="11" spans="3:10" ht="15">
      <c r="C11" s="430">
        <v>1</v>
      </c>
      <c r="D11" s="430"/>
      <c r="E11" s="436" t="s">
        <v>58</v>
      </c>
      <c r="F11" s="434">
        <f>+F13+F17</f>
        <v>2081183</v>
      </c>
      <c r="G11" s="434">
        <f>+G13+G17</f>
        <v>2081045</v>
      </c>
      <c r="H11" s="433">
        <f>+((G11-F11)/F11)*100</f>
        <v>-0.006630844092038038</v>
      </c>
      <c r="I11" s="185"/>
      <c r="J11" s="186"/>
    </row>
    <row r="12" spans="3:10" ht="14.25">
      <c r="C12" s="437"/>
      <c r="D12" s="437"/>
      <c r="E12" s="437"/>
      <c r="F12" s="438"/>
      <c r="G12" s="438"/>
      <c r="H12" s="439"/>
      <c r="I12" s="185"/>
      <c r="J12" s="186"/>
    </row>
    <row r="13" spans="3:10" ht="15">
      <c r="C13" s="430">
        <v>105</v>
      </c>
      <c r="D13" s="440"/>
      <c r="E13" s="440" t="s">
        <v>71</v>
      </c>
      <c r="F13" s="434">
        <f>F15+F14</f>
        <v>640200</v>
      </c>
      <c r="G13" s="434">
        <f>G15+G14</f>
        <v>640187</v>
      </c>
      <c r="H13" s="433">
        <f>+((G13-F13)/F13)*100</f>
        <v>-0.0020306154326772885</v>
      </c>
      <c r="I13" s="185"/>
      <c r="J13" s="186"/>
    </row>
    <row r="14" spans="3:10" ht="14.25">
      <c r="C14" s="441"/>
      <c r="D14" s="441">
        <v>10501</v>
      </c>
      <c r="E14" s="2" t="s">
        <v>51</v>
      </c>
      <c r="F14" s="442">
        <v>106700</v>
      </c>
      <c r="G14" s="442">
        <v>106689</v>
      </c>
      <c r="H14" s="443">
        <f>+((G14-F14)/F14)*100</f>
        <v>-0.010309278350515464</v>
      </c>
      <c r="I14" s="185"/>
      <c r="J14" s="186"/>
    </row>
    <row r="15" spans="3:10" ht="14.25">
      <c r="C15" s="441"/>
      <c r="D15" s="441">
        <v>10502</v>
      </c>
      <c r="E15" s="2" t="s">
        <v>11</v>
      </c>
      <c r="F15" s="442">
        <v>533500</v>
      </c>
      <c r="G15" s="442">
        <v>533498</v>
      </c>
      <c r="H15" s="443">
        <f>+((G15-F15)/F15)*100</f>
        <v>-0.00037488284910965324</v>
      </c>
      <c r="I15" s="185"/>
      <c r="J15" s="186"/>
    </row>
    <row r="16" spans="3:10" ht="14.25">
      <c r="C16" s="441"/>
      <c r="D16" s="437"/>
      <c r="E16" s="437"/>
      <c r="F16" s="438"/>
      <c r="G16" s="442"/>
      <c r="H16" s="439"/>
      <c r="I16" s="185"/>
      <c r="J16" s="186"/>
    </row>
    <row r="17" spans="3:10" ht="15">
      <c r="C17" s="430">
        <v>107</v>
      </c>
      <c r="D17" s="440"/>
      <c r="E17" s="440" t="s">
        <v>72</v>
      </c>
      <c r="F17" s="434">
        <f>+F18+F19</f>
        <v>1440983</v>
      </c>
      <c r="G17" s="432">
        <f>+G18+G19</f>
        <v>1440858</v>
      </c>
      <c r="H17" s="433">
        <f>+((G17-F17)/F17)*100</f>
        <v>-0.008674633913099599</v>
      </c>
      <c r="I17" s="185"/>
      <c r="J17" s="186"/>
    </row>
    <row r="18" spans="3:10" ht="14.25">
      <c r="C18" s="437"/>
      <c r="D18" s="441">
        <v>10701</v>
      </c>
      <c r="E18" s="44" t="s">
        <v>5</v>
      </c>
      <c r="F18" s="442">
        <v>1387100</v>
      </c>
      <c r="G18" s="442">
        <v>1387010</v>
      </c>
      <c r="H18" s="443">
        <f>+((G18-F18)/F18)*100</f>
        <v>-0.006488357003820922</v>
      </c>
      <c r="I18" s="187"/>
      <c r="J18" s="186"/>
    </row>
    <row r="19" spans="3:10" ht="14.25">
      <c r="C19" s="441"/>
      <c r="D19" s="441">
        <v>10702</v>
      </c>
      <c r="E19" s="2" t="s">
        <v>45</v>
      </c>
      <c r="F19" s="442">
        <v>53883</v>
      </c>
      <c r="G19" s="442">
        <v>53848</v>
      </c>
      <c r="H19" s="443">
        <f>+((G19-F19)/F19)*100</f>
        <v>-0.06495555184380973</v>
      </c>
      <c r="I19" s="187"/>
      <c r="J19" s="186"/>
    </row>
    <row r="20" spans="3:12" ht="14.25">
      <c r="C20" s="441"/>
      <c r="D20" s="437"/>
      <c r="E20" s="437"/>
      <c r="F20" s="438"/>
      <c r="G20" s="442"/>
      <c r="H20" s="439"/>
      <c r="I20" s="185"/>
      <c r="J20" s="186"/>
      <c r="L20" s="179"/>
    </row>
    <row r="21" spans="3:10" ht="15">
      <c r="C21" s="430">
        <v>2</v>
      </c>
      <c r="D21" s="437"/>
      <c r="E21" s="436" t="s">
        <v>62</v>
      </c>
      <c r="F21" s="434">
        <f>F23</f>
        <v>78958</v>
      </c>
      <c r="G21" s="432">
        <f>G23</f>
        <v>78864</v>
      </c>
      <c r="H21" s="433">
        <f>+((G21-F21)/F21)*100</f>
        <v>-0.11905063451455204</v>
      </c>
      <c r="I21" s="185"/>
      <c r="J21" s="186"/>
    </row>
    <row r="22" spans="3:10" ht="14.25">
      <c r="C22" s="441"/>
      <c r="D22" s="437"/>
      <c r="E22" s="437"/>
      <c r="F22" s="438"/>
      <c r="G22" s="442"/>
      <c r="H22" s="439"/>
      <c r="I22" s="185"/>
      <c r="J22" s="186"/>
    </row>
    <row r="23" spans="3:10" ht="15">
      <c r="C23" s="444">
        <v>202</v>
      </c>
      <c r="D23" s="445"/>
      <c r="E23" s="446" t="s">
        <v>14</v>
      </c>
      <c r="F23" s="447">
        <f>F24</f>
        <v>78958</v>
      </c>
      <c r="G23" s="448">
        <f>G24</f>
        <v>78864</v>
      </c>
      <c r="H23" s="433">
        <f>+((G23-F23)/F23)*100</f>
        <v>-0.11905063451455204</v>
      </c>
      <c r="I23" s="185"/>
      <c r="J23" s="186"/>
    </row>
    <row r="24" spans="3:10" ht="14.25">
      <c r="C24" s="445"/>
      <c r="D24" s="449">
        <v>20203</v>
      </c>
      <c r="E24" s="2" t="s">
        <v>47</v>
      </c>
      <c r="F24" s="442">
        <v>78958</v>
      </c>
      <c r="G24" s="442">
        <v>78864</v>
      </c>
      <c r="H24" s="443">
        <f>+((G24-F24)/F24)*100</f>
        <v>-0.11905063451455204</v>
      </c>
      <c r="I24" s="189"/>
      <c r="J24" s="186"/>
    </row>
    <row r="25" spans="3:10" ht="15" thickBot="1">
      <c r="C25" s="450"/>
      <c r="D25" s="450"/>
      <c r="E25" s="450"/>
      <c r="F25" s="450"/>
      <c r="G25" s="451"/>
      <c r="H25" s="450"/>
      <c r="J25" s="188"/>
    </row>
    <row r="26" spans="3:8" ht="14.25">
      <c r="C26" s="445"/>
      <c r="D26" s="445"/>
      <c r="E26" s="445"/>
      <c r="F26" s="452"/>
      <c r="G26" s="449"/>
      <c r="H26" s="453"/>
    </row>
    <row r="27" spans="3:8" ht="14.25">
      <c r="C27" s="445"/>
      <c r="D27" s="445"/>
      <c r="E27" s="445"/>
      <c r="F27" s="452"/>
      <c r="G27" s="449"/>
      <c r="H27" s="453"/>
    </row>
    <row r="28" spans="3:8" ht="14.25">
      <c r="C28" s="445"/>
      <c r="D28" s="445"/>
      <c r="E28" s="445"/>
      <c r="F28" s="452"/>
      <c r="G28" s="449"/>
      <c r="H28" s="453"/>
    </row>
    <row r="29" spans="3:8" ht="14.25">
      <c r="C29" s="445"/>
      <c r="D29" s="445"/>
      <c r="E29" s="445"/>
      <c r="F29" s="452"/>
      <c r="G29" s="449"/>
      <c r="H29" s="453"/>
    </row>
    <row r="30" spans="3:8" ht="14.25">
      <c r="C30" s="445"/>
      <c r="D30" s="445"/>
      <c r="E30" s="445"/>
      <c r="F30" s="452"/>
      <c r="G30" s="449"/>
      <c r="H30" s="453"/>
    </row>
  </sheetData>
  <sheetProtection/>
  <mergeCells count="8">
    <mergeCell ref="C3:H3"/>
    <mergeCell ref="C4:H4"/>
    <mergeCell ref="G6:G7"/>
    <mergeCell ref="H6:H7"/>
    <mergeCell ref="C6:C7"/>
    <mergeCell ref="D6:D7"/>
    <mergeCell ref="E6:E7"/>
    <mergeCell ref="F6:F7"/>
  </mergeCells>
  <printOptions horizontalCentered="1" verticalCentered="1"/>
  <pageMargins left="0.7874015748031497" right="0.7874015748031497" top="0.984251968503937" bottom="0.984251968503937" header="0" footer="0"/>
  <pageSetup horizontalDpi="600" verticalDpi="600" orientation="landscape" scale="90" r:id="rId3"/>
  <legacyDrawing r:id="rId2"/>
</worksheet>
</file>

<file path=xl/worksheets/sheet17.xml><?xml version="1.0" encoding="utf-8"?>
<worksheet xmlns="http://schemas.openxmlformats.org/spreadsheetml/2006/main" xmlns:r="http://schemas.openxmlformats.org/officeDocument/2006/relationships">
  <dimension ref="B2:H28"/>
  <sheetViews>
    <sheetView zoomScalePageLayoutView="0" workbookViewId="0" topLeftCell="A1">
      <selection activeCell="H25" sqref="H25"/>
    </sheetView>
  </sheetViews>
  <sheetFormatPr defaultColWidth="11.421875" defaultRowHeight="12.75"/>
  <cols>
    <col min="1" max="1" width="4.57421875" style="307" customWidth="1"/>
    <col min="2" max="2" width="11.00390625" style="309" customWidth="1"/>
    <col min="3" max="3" width="9.7109375" style="309" customWidth="1"/>
    <col min="4" max="4" width="46.421875" style="307" customWidth="1"/>
    <col min="5" max="5" width="14.140625" style="307" customWidth="1"/>
    <col min="6" max="6" width="14.421875" style="307" customWidth="1"/>
    <col min="7" max="7" width="15.28125" style="307" customWidth="1"/>
    <col min="8" max="16384" width="11.421875" style="307" customWidth="1"/>
  </cols>
  <sheetData>
    <row r="1" ht="14.25"/>
    <row r="2" spans="2:7" ht="15">
      <c r="B2" s="671" t="s">
        <v>101</v>
      </c>
      <c r="C2" s="671"/>
      <c r="D2" s="671"/>
      <c r="E2" s="671"/>
      <c r="F2" s="671"/>
      <c r="G2" s="671"/>
    </row>
    <row r="3" spans="2:7" ht="15">
      <c r="B3" s="671" t="s">
        <v>167</v>
      </c>
      <c r="C3" s="671"/>
      <c r="D3" s="671"/>
      <c r="E3" s="671"/>
      <c r="F3" s="671"/>
      <c r="G3" s="671"/>
    </row>
    <row r="4" spans="2:6" ht="15" thickBot="1">
      <c r="B4" s="312"/>
      <c r="C4" s="313"/>
      <c r="D4" s="314"/>
      <c r="E4" s="128"/>
      <c r="F4" s="128"/>
    </row>
    <row r="5" spans="2:7" ht="15" thickBot="1">
      <c r="B5" s="675" t="s">
        <v>8</v>
      </c>
      <c r="C5" s="678" t="s">
        <v>129</v>
      </c>
      <c r="D5" s="679" t="s">
        <v>0</v>
      </c>
      <c r="E5" s="672" t="s">
        <v>142</v>
      </c>
      <c r="F5" s="672" t="s">
        <v>144</v>
      </c>
      <c r="G5" s="668" t="s">
        <v>26</v>
      </c>
    </row>
    <row r="6" spans="2:7" ht="15" thickBot="1">
      <c r="B6" s="676"/>
      <c r="C6" s="676"/>
      <c r="D6" s="680"/>
      <c r="E6" s="673"/>
      <c r="F6" s="673"/>
      <c r="G6" s="669"/>
    </row>
    <row r="7" spans="2:8" ht="15" thickBot="1">
      <c r="B7" s="677"/>
      <c r="C7" s="677"/>
      <c r="D7" s="681"/>
      <c r="E7" s="674"/>
      <c r="F7" s="674"/>
      <c r="G7" s="670"/>
      <c r="H7" s="311"/>
    </row>
    <row r="8" spans="2:7" ht="15">
      <c r="B8" s="315"/>
      <c r="C8" s="315"/>
      <c r="D8" s="310"/>
      <c r="E8" s="316"/>
      <c r="F8" s="316"/>
      <c r="G8" s="317"/>
    </row>
    <row r="9" spans="2:8" ht="15">
      <c r="B9" s="315"/>
      <c r="C9" s="315"/>
      <c r="D9" s="318" t="s">
        <v>27</v>
      </c>
      <c r="E9" s="319">
        <f>+E11</f>
        <v>2027792</v>
      </c>
      <c r="F9" s="319">
        <f>+F11</f>
        <v>2052035</v>
      </c>
      <c r="G9" s="546">
        <f>+((F9-E9)/E9)*100</f>
        <v>1.195536820344493</v>
      </c>
      <c r="H9" s="320"/>
    </row>
    <row r="10" spans="2:6" ht="15">
      <c r="B10" s="315"/>
      <c r="C10" s="315"/>
      <c r="D10" s="318"/>
      <c r="E10" s="321"/>
      <c r="F10" s="321"/>
    </row>
    <row r="11" spans="2:7" s="308" customFormat="1" ht="15">
      <c r="B11" s="322">
        <v>1</v>
      </c>
      <c r="C11" s="322"/>
      <c r="D11" s="308" t="s">
        <v>2</v>
      </c>
      <c r="E11" s="319">
        <f>+E13+E17</f>
        <v>2027792</v>
      </c>
      <c r="F11" s="319">
        <f>+F13+F17</f>
        <v>2052035</v>
      </c>
      <c r="G11" s="433">
        <f>+((F11-E11)/E11)*100</f>
        <v>1.195536820344493</v>
      </c>
    </row>
    <row r="12" spans="2:6" s="308" customFormat="1" ht="15">
      <c r="B12" s="322"/>
      <c r="C12" s="322"/>
      <c r="E12" s="319"/>
      <c r="F12" s="319"/>
    </row>
    <row r="13" spans="2:7" s="308" customFormat="1" ht="15">
      <c r="B13" s="322">
        <v>105</v>
      </c>
      <c r="C13" s="323"/>
      <c r="D13" s="324" t="s">
        <v>50</v>
      </c>
      <c r="E13" s="319">
        <f>SUM(E14:E15)</f>
        <v>404052</v>
      </c>
      <c r="F13" s="319">
        <f>SUM(F14:F15)</f>
        <v>428295</v>
      </c>
      <c r="G13" s="433">
        <f>+((F13-E13)/E13)*100</f>
        <v>5.9999703008523655</v>
      </c>
    </row>
    <row r="14" spans="3:8" ht="14.25">
      <c r="C14" s="325">
        <v>10501</v>
      </c>
      <c r="D14" s="326" t="s">
        <v>51</v>
      </c>
      <c r="E14" s="321">
        <v>107662</v>
      </c>
      <c r="F14" s="327">
        <v>114122</v>
      </c>
      <c r="G14" s="443">
        <f>+((F14-E14)/E14)*100</f>
        <v>6.0002600731920275</v>
      </c>
      <c r="H14" s="339"/>
    </row>
    <row r="15" spans="3:7" ht="14.25">
      <c r="C15" s="325">
        <v>10502</v>
      </c>
      <c r="D15" s="326" t="s">
        <v>11</v>
      </c>
      <c r="E15" s="321">
        <v>296390</v>
      </c>
      <c r="F15" s="327">
        <v>314173</v>
      </c>
      <c r="G15" s="443">
        <f>+((F15-E15)/E15)*100</f>
        <v>5.999865042680252</v>
      </c>
    </row>
    <row r="16" spans="2:6" ht="14.25">
      <c r="B16" s="315"/>
      <c r="C16" s="315"/>
      <c r="D16" s="310"/>
      <c r="E16" s="321"/>
      <c r="F16" s="321"/>
    </row>
    <row r="17" spans="2:7" s="308" customFormat="1" ht="15">
      <c r="B17" s="328">
        <v>107</v>
      </c>
      <c r="C17" s="315"/>
      <c r="D17" s="329" t="s">
        <v>5</v>
      </c>
      <c r="E17" s="319">
        <f>SUM(E18:E19)</f>
        <v>1623740</v>
      </c>
      <c r="F17" s="319">
        <f>SUM(F18:F19)</f>
        <v>1623740</v>
      </c>
      <c r="G17" s="433">
        <f>+((F17-E17)/E17)*100</f>
        <v>0</v>
      </c>
    </row>
    <row r="18" spans="2:7" ht="14.25">
      <c r="B18" s="315"/>
      <c r="C18" s="315">
        <v>10701</v>
      </c>
      <c r="D18" s="330" t="s">
        <v>5</v>
      </c>
      <c r="E18" s="321">
        <v>1501333</v>
      </c>
      <c r="F18" s="327">
        <v>1501333</v>
      </c>
      <c r="G18" s="443">
        <f>+((F18-E18)/E18)*100</f>
        <v>0</v>
      </c>
    </row>
    <row r="19" spans="2:7" ht="28.5">
      <c r="B19" s="315"/>
      <c r="C19" s="315">
        <v>10702</v>
      </c>
      <c r="D19" s="521" t="s">
        <v>45</v>
      </c>
      <c r="E19" s="321">
        <v>122407</v>
      </c>
      <c r="F19" s="331">
        <v>122407</v>
      </c>
      <c r="G19" s="443">
        <f>+((F19-E19)/E19)*100</f>
        <v>0</v>
      </c>
    </row>
    <row r="20" spans="2:7" ht="15" thickBot="1">
      <c r="B20" s="332"/>
      <c r="C20" s="332"/>
      <c r="D20" s="333"/>
      <c r="E20" s="333"/>
      <c r="F20" s="333"/>
      <c r="G20" s="333"/>
    </row>
    <row r="22" spans="4:6" ht="14.25">
      <c r="D22" s="310"/>
      <c r="E22" s="311"/>
      <c r="F22" s="311"/>
    </row>
    <row r="28" spans="5:6" ht="14.25">
      <c r="E28" s="311"/>
      <c r="F28" s="311"/>
    </row>
  </sheetData>
  <sheetProtection selectLockedCells="1" selectUnlockedCells="1"/>
  <mergeCells count="8">
    <mergeCell ref="G5:G7"/>
    <mergeCell ref="B2:G2"/>
    <mergeCell ref="B3:G3"/>
    <mergeCell ref="E5:E7"/>
    <mergeCell ref="B5:B7"/>
    <mergeCell ref="C5:C7"/>
    <mergeCell ref="D5:D7"/>
    <mergeCell ref="F5:F7"/>
  </mergeCells>
  <printOptions/>
  <pageMargins left="0.66" right="0.52" top="0.9840277777777777" bottom="0.9840277777777777" header="0.5118055555555555" footer="0.5118055555555555"/>
  <pageSetup orientation="landscape" r:id="rId3"/>
  <legacyDrawing r:id="rId2"/>
</worksheet>
</file>

<file path=xl/worksheets/sheet18.xml><?xml version="1.0" encoding="utf-8"?>
<worksheet xmlns="http://schemas.openxmlformats.org/spreadsheetml/2006/main" xmlns:r="http://schemas.openxmlformats.org/officeDocument/2006/relationships">
  <dimension ref="A1:I27"/>
  <sheetViews>
    <sheetView zoomScalePageLayoutView="0" workbookViewId="0" topLeftCell="A2">
      <pane xSplit="3" ySplit="7" topLeftCell="D9" activePane="bottomRight" state="frozen"/>
      <selection pane="topLeft" activeCell="A2" sqref="A2"/>
      <selection pane="topRight" activeCell="D2" sqref="D2"/>
      <selection pane="bottomLeft" activeCell="A8" sqref="A8"/>
      <selection pane="bottomRight" activeCell="G11" sqref="G11"/>
    </sheetView>
  </sheetViews>
  <sheetFormatPr defaultColWidth="11.421875" defaultRowHeight="12.75"/>
  <cols>
    <col min="1" max="1" width="2.7109375" style="152" customWidth="1"/>
    <col min="2" max="2" width="11.421875" style="152" customWidth="1"/>
    <col min="3" max="3" width="12.28125" style="152" customWidth="1"/>
    <col min="4" max="4" width="50.421875" style="152" customWidth="1"/>
    <col min="5" max="5" width="14.7109375" style="152" customWidth="1"/>
    <col min="6" max="6" width="14.8515625" style="152" customWidth="1"/>
    <col min="7" max="7" width="14.421875" style="152" customWidth="1"/>
    <col min="8" max="8" width="13.00390625" style="152" bestFit="1" customWidth="1"/>
    <col min="9" max="16384" width="11.421875" style="152" customWidth="1"/>
  </cols>
  <sheetData>
    <row r="1" spans="2:3" ht="14.25">
      <c r="B1" s="153"/>
      <c r="C1" s="153"/>
    </row>
    <row r="2" spans="2:3" ht="14.25">
      <c r="B2" s="153"/>
      <c r="C2" s="153"/>
    </row>
    <row r="3" spans="2:7" ht="15">
      <c r="B3" s="684" t="s">
        <v>160</v>
      </c>
      <c r="C3" s="685"/>
      <c r="D3" s="685"/>
      <c r="E3" s="685"/>
      <c r="F3" s="685"/>
      <c r="G3" s="685"/>
    </row>
    <row r="4" spans="2:7" ht="15">
      <c r="B4" s="686" t="s">
        <v>141</v>
      </c>
      <c r="C4" s="687"/>
      <c r="D4" s="687"/>
      <c r="E4" s="687"/>
      <c r="F4" s="687"/>
      <c r="G4" s="687"/>
    </row>
    <row r="5" spans="2:4" ht="15" thickBot="1">
      <c r="B5" s="154"/>
      <c r="C5" s="155"/>
      <c r="D5" s="156"/>
    </row>
    <row r="6" spans="2:7" ht="15" thickBot="1">
      <c r="B6" s="688" t="s">
        <v>8</v>
      </c>
      <c r="C6" s="688" t="s">
        <v>1</v>
      </c>
      <c r="D6" s="691" t="s">
        <v>0</v>
      </c>
      <c r="E6" s="668" t="s">
        <v>142</v>
      </c>
      <c r="F6" s="668" t="s">
        <v>161</v>
      </c>
      <c r="G6" s="694" t="s">
        <v>26</v>
      </c>
    </row>
    <row r="7" spans="2:7" ht="15" thickBot="1">
      <c r="B7" s="689"/>
      <c r="C7" s="689"/>
      <c r="D7" s="692"/>
      <c r="E7" s="682"/>
      <c r="F7" s="682"/>
      <c r="G7" s="682"/>
    </row>
    <row r="8" spans="2:9" ht="15" thickBot="1">
      <c r="B8" s="690"/>
      <c r="C8" s="690"/>
      <c r="D8" s="693"/>
      <c r="E8" s="683"/>
      <c r="F8" s="683"/>
      <c r="G8" s="683"/>
      <c r="I8" s="161"/>
    </row>
    <row r="9" spans="2:7" ht="15">
      <c r="B9" s="157"/>
      <c r="C9" s="157"/>
      <c r="D9" s="158"/>
      <c r="E9" s="159"/>
      <c r="F9" s="160"/>
      <c r="G9" s="160"/>
    </row>
    <row r="10" spans="2:8" ht="15">
      <c r="B10" s="4"/>
      <c r="C10" s="4"/>
      <c r="D10" s="2"/>
      <c r="E10" s="454"/>
      <c r="F10" s="454"/>
      <c r="G10" s="455"/>
      <c r="H10" s="161"/>
    </row>
    <row r="11" spans="2:7" ht="15">
      <c r="B11" s="4"/>
      <c r="C11" s="4"/>
      <c r="D11" s="121" t="s">
        <v>27</v>
      </c>
      <c r="E11" s="456">
        <f>SUM(E13)</f>
        <v>2116477</v>
      </c>
      <c r="F11" s="456">
        <f>SUM(F13)</f>
        <v>2155924</v>
      </c>
      <c r="G11" s="457">
        <f>+((F11-E11)/E11)*100</f>
        <v>1.8638048039265251</v>
      </c>
    </row>
    <row r="12" spans="1:7" ht="15">
      <c r="A12" s="162"/>
      <c r="B12" s="4"/>
      <c r="C12" s="4"/>
      <c r="D12" s="121"/>
      <c r="E12" s="458"/>
      <c r="F12" s="458"/>
      <c r="G12" s="132"/>
    </row>
    <row r="13" spans="1:7" ht="15">
      <c r="A13" s="162"/>
      <c r="B13" s="135">
        <v>1</v>
      </c>
      <c r="C13" s="135"/>
      <c r="D13" s="136" t="s">
        <v>2</v>
      </c>
      <c r="E13" s="456">
        <f>SUM(E15,E19)</f>
        <v>2116477</v>
      </c>
      <c r="F13" s="456">
        <f>SUM(F15,F19)</f>
        <v>2155924</v>
      </c>
      <c r="G13" s="457">
        <f>+((F13-E13)/E13)*100</f>
        <v>1.8638048039265251</v>
      </c>
    </row>
    <row r="14" spans="1:7" ht="15">
      <c r="A14" s="162"/>
      <c r="B14" s="135"/>
      <c r="C14" s="135"/>
      <c r="D14" s="136"/>
      <c r="E14" s="456"/>
      <c r="F14" s="456"/>
      <c r="G14" s="132"/>
    </row>
    <row r="15" spans="2:7" ht="15">
      <c r="B15" s="135">
        <v>105</v>
      </c>
      <c r="C15" s="139"/>
      <c r="D15" s="140" t="s">
        <v>50</v>
      </c>
      <c r="E15" s="456">
        <f>SUM(E16:E17)</f>
        <v>657467</v>
      </c>
      <c r="F15" s="456">
        <f>SUM(F16:F17)</f>
        <v>696914</v>
      </c>
      <c r="G15" s="457">
        <f>+((F15-E15)/E15)*100</f>
        <v>5.999844859133614</v>
      </c>
    </row>
    <row r="16" spans="2:7" ht="14.25">
      <c r="B16" s="459"/>
      <c r="C16" s="4">
        <v>10501</v>
      </c>
      <c r="D16" s="2" t="s">
        <v>51</v>
      </c>
      <c r="E16" s="458">
        <v>103810</v>
      </c>
      <c r="F16" s="458">
        <v>110038</v>
      </c>
      <c r="G16" s="460">
        <f>+((F16-E16)/E16)*100</f>
        <v>5.999422020999904</v>
      </c>
    </row>
    <row r="17" spans="2:7" ht="14.25">
      <c r="B17" s="459"/>
      <c r="C17" s="4">
        <v>10502</v>
      </c>
      <c r="D17" s="2" t="s">
        <v>11</v>
      </c>
      <c r="E17" s="458">
        <v>553657</v>
      </c>
      <c r="F17" s="458">
        <v>586876</v>
      </c>
      <c r="G17" s="460">
        <f>+((F17-E17)/E17)*100</f>
        <v>5.999924140758629</v>
      </c>
    </row>
    <row r="18" spans="1:7" ht="15">
      <c r="A18" s="162"/>
      <c r="B18" s="4"/>
      <c r="C18" s="4"/>
      <c r="D18" s="2"/>
      <c r="E18" s="458"/>
      <c r="F18" s="458"/>
      <c r="G18" s="132"/>
    </row>
    <row r="19" spans="2:8" ht="15">
      <c r="B19" s="139">
        <v>107</v>
      </c>
      <c r="C19" s="4"/>
      <c r="D19" s="140" t="s">
        <v>5</v>
      </c>
      <c r="E19" s="456">
        <f>SUM(E20:E21)</f>
        <v>1459010</v>
      </c>
      <c r="F19" s="456">
        <f>SUM(F20:F21)</f>
        <v>1459010</v>
      </c>
      <c r="G19" s="457">
        <f>+((F19-E19)/E19)*100</f>
        <v>0</v>
      </c>
      <c r="H19" s="163"/>
    </row>
    <row r="20" spans="2:8" ht="14.25">
      <c r="B20" s="4"/>
      <c r="C20" s="4">
        <v>10701</v>
      </c>
      <c r="D20" s="2" t="s">
        <v>67</v>
      </c>
      <c r="E20" s="458">
        <v>1311363</v>
      </c>
      <c r="F20" s="458">
        <f>1390044-78681</f>
        <v>1311363</v>
      </c>
      <c r="G20" s="460">
        <f>+((F20-E20)/E20)*100</f>
        <v>0</v>
      </c>
      <c r="H20" s="164"/>
    </row>
    <row r="21" spans="2:8" ht="14.25">
      <c r="B21" s="4"/>
      <c r="C21" s="4">
        <v>10702</v>
      </c>
      <c r="D21" s="2" t="s">
        <v>45</v>
      </c>
      <c r="E21" s="458">
        <v>147647</v>
      </c>
      <c r="F21" s="458">
        <f>156505-8858</f>
        <v>147647</v>
      </c>
      <c r="G21" s="460">
        <f>+((F21-E21)/E21)*100</f>
        <v>0</v>
      </c>
      <c r="H21" s="163"/>
    </row>
    <row r="22" spans="2:7" ht="15" thickBot="1">
      <c r="B22" s="461"/>
      <c r="C22" s="461"/>
      <c r="D22" s="462"/>
      <c r="E22" s="463"/>
      <c r="F22" s="463"/>
      <c r="G22" s="464"/>
    </row>
    <row r="23" spans="2:7" ht="14.25">
      <c r="B23" s="465"/>
      <c r="C23" s="465"/>
      <c r="D23" s="465"/>
      <c r="E23" s="465"/>
      <c r="F23" s="465"/>
      <c r="G23" s="465"/>
    </row>
    <row r="24" spans="2:7" ht="14.25">
      <c r="B24" s="465"/>
      <c r="C24" s="465"/>
      <c r="D24" s="465"/>
      <c r="E24" s="465"/>
      <c r="F24" s="466"/>
      <c r="G24" s="465"/>
    </row>
    <row r="25" spans="2:7" ht="14.25">
      <c r="B25" s="465"/>
      <c r="C25" s="465"/>
      <c r="D25" s="465"/>
      <c r="E25" s="465"/>
      <c r="F25" s="465"/>
      <c r="G25" s="465"/>
    </row>
    <row r="26" spans="2:7" ht="14.25">
      <c r="B26" s="465"/>
      <c r="C26" s="465"/>
      <c r="D26" s="465"/>
      <c r="E26" s="465"/>
      <c r="F26" s="465"/>
      <c r="G26" s="465"/>
    </row>
    <row r="27" spans="2:7" ht="14.25">
      <c r="B27" s="465"/>
      <c r="C27" s="465"/>
      <c r="D27" s="465"/>
      <c r="E27" s="465"/>
      <c r="F27" s="465"/>
      <c r="G27" s="465"/>
    </row>
  </sheetData>
  <sheetProtection/>
  <mergeCells count="8">
    <mergeCell ref="F6:F8"/>
    <mergeCell ref="E6:E8"/>
    <mergeCell ref="B3:G3"/>
    <mergeCell ref="B4:G4"/>
    <mergeCell ref="B6:B8"/>
    <mergeCell ref="C6:C8"/>
    <mergeCell ref="D6:D8"/>
    <mergeCell ref="G6:G8"/>
  </mergeCells>
  <printOptions/>
  <pageMargins left="0.75" right="0.75" top="1" bottom="1" header="0" footer="0"/>
  <pageSetup horizontalDpi="600" verticalDpi="600" orientation="landscape" scale="90" r:id="rId3"/>
  <legacyDrawing r:id="rId2"/>
</worksheet>
</file>

<file path=xl/worksheets/sheet19.xml><?xml version="1.0" encoding="utf-8"?>
<worksheet xmlns="http://schemas.openxmlformats.org/spreadsheetml/2006/main" xmlns:r="http://schemas.openxmlformats.org/officeDocument/2006/relationships">
  <dimension ref="B1:I40"/>
  <sheetViews>
    <sheetView zoomScalePageLayoutView="0" workbookViewId="0" topLeftCell="C1">
      <selection activeCell="I6" sqref="I6"/>
    </sheetView>
  </sheetViews>
  <sheetFormatPr defaultColWidth="11.421875" defaultRowHeight="12.75"/>
  <cols>
    <col min="1" max="1" width="11.421875" style="15" customWidth="1"/>
    <col min="2" max="2" width="10.57421875" style="33" customWidth="1"/>
    <col min="3" max="3" width="12.00390625" style="15" bestFit="1" customWidth="1"/>
    <col min="4" max="4" width="54.8515625" style="15" bestFit="1" customWidth="1"/>
    <col min="5" max="5" width="15.140625" style="27" customWidth="1"/>
    <col min="6" max="6" width="14.7109375" style="15" customWidth="1"/>
    <col min="7" max="7" width="14.7109375" style="278" customWidth="1"/>
    <col min="8" max="16384" width="11.421875" style="15" customWidth="1"/>
  </cols>
  <sheetData>
    <row r="1" spans="2:5" ht="15">
      <c r="B1" s="575"/>
      <c r="C1" s="575"/>
      <c r="D1" s="575"/>
      <c r="E1" s="575"/>
    </row>
    <row r="2" spans="2:7" ht="15">
      <c r="B2" s="575" t="s">
        <v>78</v>
      </c>
      <c r="C2" s="575"/>
      <c r="D2" s="575"/>
      <c r="E2" s="575"/>
      <c r="F2" s="575"/>
      <c r="G2" s="575"/>
    </row>
    <row r="3" spans="2:7" ht="15">
      <c r="B3" s="583" t="s">
        <v>141</v>
      </c>
      <c r="C3" s="622"/>
      <c r="D3" s="622"/>
      <c r="E3" s="622"/>
      <c r="F3" s="622"/>
      <c r="G3" s="622"/>
    </row>
    <row r="4" spans="2:7" ht="15" thickBot="1">
      <c r="B4" s="194"/>
      <c r="C4" s="19"/>
      <c r="D4" s="279"/>
      <c r="E4" s="280"/>
      <c r="F4" s="37"/>
      <c r="G4" s="281"/>
    </row>
    <row r="5" spans="2:7" ht="14.25">
      <c r="B5" s="573" t="s">
        <v>8</v>
      </c>
      <c r="C5" s="578" t="s">
        <v>1</v>
      </c>
      <c r="D5" s="578" t="s">
        <v>0</v>
      </c>
      <c r="E5" s="590" t="s">
        <v>142</v>
      </c>
      <c r="F5" s="590" t="s">
        <v>144</v>
      </c>
      <c r="G5" s="550" t="s">
        <v>26</v>
      </c>
    </row>
    <row r="6" spans="2:9" ht="14.25">
      <c r="B6" s="550"/>
      <c r="C6" s="554"/>
      <c r="D6" s="554"/>
      <c r="E6" s="581"/>
      <c r="F6" s="581"/>
      <c r="G6" s="550"/>
      <c r="H6" s="27"/>
      <c r="I6" s="27"/>
    </row>
    <row r="7" spans="2:7" ht="15" thickBot="1">
      <c r="B7" s="574"/>
      <c r="C7" s="555"/>
      <c r="D7" s="555"/>
      <c r="E7" s="582"/>
      <c r="F7" s="582"/>
      <c r="G7" s="574"/>
    </row>
    <row r="8" spans="2:6" ht="15">
      <c r="B8" s="194"/>
      <c r="C8" s="19"/>
      <c r="D8" s="19"/>
      <c r="E8" s="282"/>
      <c r="F8" s="283"/>
    </row>
    <row r="9" spans="2:8" ht="15">
      <c r="B9" s="406"/>
      <c r="C9" s="467"/>
      <c r="D9" s="407" t="s">
        <v>27</v>
      </c>
      <c r="E9" s="358">
        <f>+E11</f>
        <v>2231318</v>
      </c>
      <c r="F9" s="358">
        <f>+F11</f>
        <v>2223444</v>
      </c>
      <c r="G9" s="468">
        <f>+(F9-E9)/E9*100</f>
        <v>-0.35288560393453555</v>
      </c>
      <c r="H9" s="27"/>
    </row>
    <row r="10" spans="2:7" ht="15">
      <c r="B10" s="406"/>
      <c r="C10" s="467"/>
      <c r="D10" s="407"/>
      <c r="E10" s="360"/>
      <c r="F10" s="360"/>
      <c r="G10" s="422"/>
    </row>
    <row r="11" spans="2:7" s="31" customFormat="1" ht="15">
      <c r="B11" s="412">
        <v>1</v>
      </c>
      <c r="C11" s="413"/>
      <c r="D11" s="413" t="s">
        <v>2</v>
      </c>
      <c r="E11" s="358">
        <f>+E13+E16+E20+E23</f>
        <v>2231318</v>
      </c>
      <c r="F11" s="358">
        <f>+F13+F16+F20+F23</f>
        <v>2223444</v>
      </c>
      <c r="G11" s="468">
        <f>+(F11-E11)/E11*100</f>
        <v>-0.35288560393453555</v>
      </c>
    </row>
    <row r="12" spans="2:7" s="31" customFormat="1" ht="15">
      <c r="B12" s="412"/>
      <c r="C12" s="413"/>
      <c r="D12" s="413"/>
      <c r="E12" s="358"/>
      <c r="F12" s="358"/>
      <c r="G12" s="468"/>
    </row>
    <row r="13" spans="2:7" s="31" customFormat="1" ht="15">
      <c r="B13" s="412">
        <v>103</v>
      </c>
      <c r="C13" s="413"/>
      <c r="D13" s="413" t="s">
        <v>79</v>
      </c>
      <c r="E13" s="358">
        <v>150000</v>
      </c>
      <c r="F13" s="358">
        <v>150000</v>
      </c>
      <c r="G13" s="468">
        <f>+(F13-E13)/E13*100</f>
        <v>0</v>
      </c>
    </row>
    <row r="14" spans="2:9" ht="14.25">
      <c r="B14" s="414"/>
      <c r="C14" s="414">
        <v>10303</v>
      </c>
      <c r="D14" s="415" t="s">
        <v>80</v>
      </c>
      <c r="E14" s="360">
        <v>150000</v>
      </c>
      <c r="F14" s="360">
        <v>150000</v>
      </c>
      <c r="G14" s="306">
        <f>+(F14-E14)/E14*100</f>
        <v>0</v>
      </c>
      <c r="I14" s="27"/>
    </row>
    <row r="15" spans="2:7" ht="15">
      <c r="B15" s="414"/>
      <c r="C15" s="414"/>
      <c r="D15" s="415"/>
      <c r="E15" s="360"/>
      <c r="F15" s="360"/>
      <c r="G15" s="468"/>
    </row>
    <row r="16" spans="2:7" s="31" customFormat="1" ht="15">
      <c r="B16" s="412">
        <v>105</v>
      </c>
      <c r="C16" s="412"/>
      <c r="D16" s="413" t="s">
        <v>81</v>
      </c>
      <c r="E16" s="358">
        <f>SUM(E17:E18)</f>
        <v>496575</v>
      </c>
      <c r="F16" s="358">
        <f>SUM(F17:F18)</f>
        <v>488365</v>
      </c>
      <c r="G16" s="468">
        <f>+(F16-E16)/E16*100</f>
        <v>-1.6533252781553642</v>
      </c>
    </row>
    <row r="17" spans="2:7" s="31" customFormat="1" ht="15">
      <c r="B17" s="412"/>
      <c r="C17" s="414">
        <v>10501</v>
      </c>
      <c r="D17" s="415" t="s">
        <v>82</v>
      </c>
      <c r="E17" s="360">
        <v>35851</v>
      </c>
      <c r="F17" s="360">
        <v>0</v>
      </c>
      <c r="G17" s="306">
        <f>+(F17-E17)/E17*100</f>
        <v>-100</v>
      </c>
    </row>
    <row r="18" spans="2:7" ht="14.25">
      <c r="B18" s="414"/>
      <c r="C18" s="414">
        <v>10502</v>
      </c>
      <c r="D18" s="415" t="s">
        <v>83</v>
      </c>
      <c r="E18" s="360">
        <v>460724</v>
      </c>
      <c r="F18" s="360">
        <v>488365</v>
      </c>
      <c r="G18" s="306">
        <f>+(F18-E18)/E18*100</f>
        <v>5.999470398763685</v>
      </c>
    </row>
    <row r="19" spans="2:7" ht="14.25">
      <c r="B19" s="414"/>
      <c r="C19" s="414"/>
      <c r="D19" s="415"/>
      <c r="E19" s="414"/>
      <c r="F19" s="414"/>
      <c r="G19" s="422"/>
    </row>
    <row r="20" spans="2:7" s="31" customFormat="1" ht="15">
      <c r="B20" s="412">
        <v>107</v>
      </c>
      <c r="C20" s="412"/>
      <c r="D20" s="413" t="s">
        <v>84</v>
      </c>
      <c r="E20" s="358">
        <f>SUM(E21:E21)</f>
        <v>1179657</v>
      </c>
      <c r="F20" s="358">
        <f>SUM(F21:F21)</f>
        <v>1179657</v>
      </c>
      <c r="G20" s="468">
        <f>+(F20-E20)/E20*100</f>
        <v>0</v>
      </c>
    </row>
    <row r="21" spans="2:7" ht="14.25">
      <c r="B21" s="414"/>
      <c r="C21" s="414">
        <v>10701</v>
      </c>
      <c r="D21" s="415" t="s">
        <v>85</v>
      </c>
      <c r="E21" s="360">
        <v>1179657</v>
      </c>
      <c r="F21" s="360">
        <v>1179657</v>
      </c>
      <c r="G21" s="306">
        <f>+(F21-E21)/E21*100</f>
        <v>0</v>
      </c>
    </row>
    <row r="22" spans="2:7" ht="14.25">
      <c r="B22" s="414"/>
      <c r="C22" s="414"/>
      <c r="D22" s="415"/>
      <c r="E22" s="360"/>
      <c r="F22" s="360"/>
      <c r="G22" s="422"/>
    </row>
    <row r="23" spans="2:7" s="31" customFormat="1" ht="15">
      <c r="B23" s="412">
        <v>2</v>
      </c>
      <c r="C23" s="412"/>
      <c r="D23" s="413" t="s">
        <v>6</v>
      </c>
      <c r="E23" s="358">
        <f>+E25+E28</f>
        <v>405086</v>
      </c>
      <c r="F23" s="358">
        <f>+F25+F28</f>
        <v>405422</v>
      </c>
      <c r="G23" s="468">
        <f>+(F23-E23)/E23*100</f>
        <v>0.08294534987632256</v>
      </c>
    </row>
    <row r="24" spans="2:7" s="31" customFormat="1" ht="15">
      <c r="B24" s="412"/>
      <c r="C24" s="412"/>
      <c r="D24" s="413"/>
      <c r="E24" s="358"/>
      <c r="F24" s="358"/>
      <c r="G24" s="469"/>
    </row>
    <row r="25" spans="2:7" s="31" customFormat="1" ht="15">
      <c r="B25" s="412">
        <v>202</v>
      </c>
      <c r="C25" s="470"/>
      <c r="D25" s="471" t="s">
        <v>86</v>
      </c>
      <c r="E25" s="408">
        <f>E26</f>
        <v>200000</v>
      </c>
      <c r="F25" s="408">
        <f>F26</f>
        <v>200000</v>
      </c>
      <c r="G25" s="468">
        <f>+(F25-E25)/E25*100</f>
        <v>0</v>
      </c>
    </row>
    <row r="26" spans="2:7" s="31" customFormat="1" ht="15">
      <c r="B26" s="412"/>
      <c r="C26" s="414">
        <v>20203</v>
      </c>
      <c r="D26" s="472" t="s">
        <v>87</v>
      </c>
      <c r="E26" s="410">
        <v>200000</v>
      </c>
      <c r="F26" s="410">
        <v>200000</v>
      </c>
      <c r="G26" s="306">
        <f>+(F26-E26)/E26*100</f>
        <v>0</v>
      </c>
    </row>
    <row r="27" spans="2:7" s="31" customFormat="1" ht="15">
      <c r="B27" s="412"/>
      <c r="C27" s="412"/>
      <c r="D27" s="413"/>
      <c r="E27" s="358"/>
      <c r="F27" s="358"/>
      <c r="G27" s="469"/>
    </row>
    <row r="28" spans="2:7" s="31" customFormat="1" ht="15">
      <c r="B28" s="412">
        <v>299</v>
      </c>
      <c r="C28" s="412"/>
      <c r="D28" s="413" t="s">
        <v>88</v>
      </c>
      <c r="E28" s="358">
        <f>SUM(E29:E31)</f>
        <v>205086</v>
      </c>
      <c r="F28" s="358">
        <f>+F29+F30+F31</f>
        <v>205422</v>
      </c>
      <c r="G28" s="468">
        <f>+(F28-E28)/E28*100</f>
        <v>0.16383370878558262</v>
      </c>
    </row>
    <row r="29" spans="2:7" ht="14.25">
      <c r="B29" s="414"/>
      <c r="C29" s="414">
        <v>29901</v>
      </c>
      <c r="D29" s="472" t="s">
        <v>89</v>
      </c>
      <c r="E29" s="360">
        <v>24419</v>
      </c>
      <c r="F29" s="360">
        <v>25884</v>
      </c>
      <c r="G29" s="306">
        <f>+(F29-E29)/E29*100</f>
        <v>5.9994266759490555</v>
      </c>
    </row>
    <row r="30" spans="2:7" ht="14.25">
      <c r="B30" s="414"/>
      <c r="C30" s="414">
        <v>29903</v>
      </c>
      <c r="D30" s="472" t="s">
        <v>90</v>
      </c>
      <c r="E30" s="360">
        <v>20000</v>
      </c>
      <c r="F30" s="360">
        <v>20000</v>
      </c>
      <c r="G30" s="306">
        <f>+(F30-E30)/E30*100</f>
        <v>0</v>
      </c>
    </row>
    <row r="31" spans="2:7" ht="14.25">
      <c r="B31" s="414"/>
      <c r="C31" s="414">
        <v>29904</v>
      </c>
      <c r="D31" s="472" t="s">
        <v>162</v>
      </c>
      <c r="E31" s="360">
        <v>160667</v>
      </c>
      <c r="F31" s="360">
        <v>159538</v>
      </c>
      <c r="G31" s="306">
        <f>+(F31-E31)/E31*100</f>
        <v>-0.7026956375609179</v>
      </c>
    </row>
    <row r="32" spans="2:7" ht="15" thickBot="1">
      <c r="B32" s="418"/>
      <c r="C32" s="419"/>
      <c r="D32" s="419"/>
      <c r="E32" s="473"/>
      <c r="F32" s="420"/>
      <c r="G32" s="474"/>
    </row>
    <row r="33" spans="2:7" ht="14.25">
      <c r="B33" s="415"/>
      <c r="C33" s="415"/>
      <c r="D33" s="415"/>
      <c r="E33" s="475"/>
      <c r="F33" s="415"/>
      <c r="G33" s="415"/>
    </row>
    <row r="34" spans="2:7" ht="14.25">
      <c r="B34" s="415"/>
      <c r="C34" s="415"/>
      <c r="D34" s="415"/>
      <c r="E34" s="476"/>
      <c r="F34" s="476"/>
      <c r="G34" s="415"/>
    </row>
    <row r="35" spans="2:7" ht="14.25">
      <c r="B35" s="414"/>
      <c r="C35" s="415"/>
      <c r="D35" s="415"/>
      <c r="E35" s="476"/>
      <c r="F35" s="415"/>
      <c r="G35" s="477"/>
    </row>
    <row r="36" spans="2:7" ht="14.25">
      <c r="B36" s="415"/>
      <c r="C36" s="415"/>
      <c r="D36" s="415"/>
      <c r="E36" s="476"/>
      <c r="F36" s="478"/>
      <c r="G36" s="415"/>
    </row>
    <row r="37" spans="2:7" ht="14.25">
      <c r="B37" s="415"/>
      <c r="C37" s="415"/>
      <c r="D37" s="476"/>
      <c r="E37" s="476"/>
      <c r="F37" s="415"/>
      <c r="G37" s="415"/>
    </row>
    <row r="38" spans="2:7" ht="14.25">
      <c r="B38" s="414"/>
      <c r="C38" s="415"/>
      <c r="D38" s="415"/>
      <c r="E38" s="476"/>
      <c r="F38" s="415"/>
      <c r="G38" s="477"/>
    </row>
    <row r="39" spans="2:7" ht="14.25">
      <c r="B39" s="414"/>
      <c r="C39" s="415"/>
      <c r="D39" s="415"/>
      <c r="E39" s="476"/>
      <c r="F39" s="415"/>
      <c r="G39" s="477"/>
    </row>
    <row r="40" spans="2:7" ht="14.25">
      <c r="B40" s="414"/>
      <c r="C40" s="415"/>
      <c r="D40" s="415"/>
      <c r="E40" s="476"/>
      <c r="F40" s="415"/>
      <c r="G40" s="477"/>
    </row>
  </sheetData>
  <sheetProtection/>
  <mergeCells count="9">
    <mergeCell ref="B1:E1"/>
    <mergeCell ref="B2:G2"/>
    <mergeCell ref="B3:G3"/>
    <mergeCell ref="B5:B7"/>
    <mergeCell ref="C5:C7"/>
    <mergeCell ref="D5:D7"/>
    <mergeCell ref="E5:E7"/>
    <mergeCell ref="F5:F7"/>
    <mergeCell ref="G5:G7"/>
  </mergeCells>
  <printOptions/>
  <pageMargins left="0.75" right="0.75" top="1" bottom="1" header="0" footer="0"/>
  <pageSetup orientation="landscape" scale="90" r:id="rId3"/>
  <legacyDrawing r:id="rId2"/>
</worksheet>
</file>

<file path=xl/worksheets/sheet2.xml><?xml version="1.0" encoding="utf-8"?>
<worksheet xmlns="http://schemas.openxmlformats.org/spreadsheetml/2006/main" xmlns:r="http://schemas.openxmlformats.org/officeDocument/2006/relationships">
  <dimension ref="A2:Y51"/>
  <sheetViews>
    <sheetView zoomScalePageLayoutView="0" workbookViewId="0" topLeftCell="A1">
      <pane xSplit="3" ySplit="7" topLeftCell="V8" activePane="bottomRight" state="frozen"/>
      <selection pane="topLeft" activeCell="A1" sqref="A1"/>
      <selection pane="topRight" activeCell="D1" sqref="D1"/>
      <selection pane="bottomLeft" activeCell="A8" sqref="A8"/>
      <selection pane="bottomRight" activeCell="V16" sqref="V16"/>
    </sheetView>
  </sheetViews>
  <sheetFormatPr defaultColWidth="11.421875" defaultRowHeight="12.75"/>
  <cols>
    <col min="1" max="1" width="10.140625" style="6" customWidth="1"/>
    <col min="2" max="2" width="14.421875" style="7" customWidth="1"/>
    <col min="3" max="3" width="52.421875" style="6" customWidth="1"/>
    <col min="4" max="4" width="21.57421875" style="340" customWidth="1"/>
    <col min="5" max="5" width="16.8515625" style="340" bestFit="1" customWidth="1"/>
    <col min="6" max="6" width="15.57421875" style="340" customWidth="1"/>
    <col min="7" max="7" width="14.57421875" style="340" customWidth="1"/>
    <col min="8" max="8" width="15.28125" style="340" customWidth="1"/>
    <col min="9" max="9" width="17.8515625" style="340" customWidth="1"/>
    <col min="10" max="11" width="13.57421875" style="340" customWidth="1"/>
    <col min="12" max="12" width="16.8515625" style="340" bestFit="1" customWidth="1"/>
    <col min="13" max="13" width="14.140625" style="340" customWidth="1"/>
    <col min="14" max="14" width="14.00390625" style="340" customWidth="1"/>
    <col min="15" max="15" width="14.140625" style="340" customWidth="1"/>
    <col min="16" max="16" width="16.8515625" style="340" bestFit="1" customWidth="1"/>
    <col min="17" max="17" width="14.28125" style="340" customWidth="1"/>
    <col min="18" max="18" width="13.7109375" style="340" customWidth="1"/>
    <col min="19" max="21" width="13.57421875" style="340" customWidth="1"/>
    <col min="22" max="22" width="13.57421875" style="6" customWidth="1"/>
    <col min="23" max="23" width="11.8515625" style="6" customWidth="1"/>
    <col min="24" max="24" width="6.28125" style="6" customWidth="1"/>
    <col min="25" max="25" width="23.57421875" style="6" bestFit="1" customWidth="1"/>
    <col min="26" max="16384" width="11.421875" style="6" customWidth="1"/>
  </cols>
  <sheetData>
    <row r="2" spans="1:8" ht="15" customHeight="1">
      <c r="A2" s="549" t="s">
        <v>132</v>
      </c>
      <c r="B2" s="549"/>
      <c r="C2" s="549"/>
      <c r="D2" s="549"/>
      <c r="E2" s="549"/>
      <c r="F2" s="549"/>
      <c r="G2" s="549"/>
      <c r="H2" s="549"/>
    </row>
    <row r="3" spans="1:3" ht="15">
      <c r="A3" s="549"/>
      <c r="B3" s="549"/>
      <c r="C3" s="549"/>
    </row>
    <row r="4" spans="1:3" ht="14.25" customHeight="1" thickBot="1">
      <c r="A4" s="11"/>
      <c r="B4" s="12"/>
      <c r="C4" s="11"/>
    </row>
    <row r="5" spans="1:24" ht="12.75" customHeight="1">
      <c r="A5" s="550" t="s">
        <v>8</v>
      </c>
      <c r="B5" s="553" t="s">
        <v>1</v>
      </c>
      <c r="C5" s="556" t="s">
        <v>0</v>
      </c>
      <c r="D5" s="559" t="s">
        <v>104</v>
      </c>
      <c r="E5" s="559" t="s">
        <v>105</v>
      </c>
      <c r="F5" s="559" t="s">
        <v>106</v>
      </c>
      <c r="G5" s="559" t="s">
        <v>107</v>
      </c>
      <c r="H5" s="559" t="s">
        <v>108</v>
      </c>
      <c r="I5" s="559" t="s">
        <v>109</v>
      </c>
      <c r="J5" s="559" t="s">
        <v>110</v>
      </c>
      <c r="K5" s="559" t="s">
        <v>111</v>
      </c>
      <c r="L5" s="559" t="s">
        <v>112</v>
      </c>
      <c r="M5" s="559" t="s">
        <v>113</v>
      </c>
      <c r="N5" s="559" t="s">
        <v>114</v>
      </c>
      <c r="O5" s="559" t="s">
        <v>115</v>
      </c>
      <c r="P5" s="559" t="s">
        <v>116</v>
      </c>
      <c r="Q5" s="559" t="s">
        <v>117</v>
      </c>
      <c r="R5" s="559" t="s">
        <v>137</v>
      </c>
      <c r="S5" s="559" t="s">
        <v>118</v>
      </c>
      <c r="T5" s="559" t="s">
        <v>119</v>
      </c>
      <c r="U5" s="559" t="s">
        <v>126</v>
      </c>
      <c r="V5" s="564" t="s">
        <v>125</v>
      </c>
      <c r="W5" s="564" t="s">
        <v>120</v>
      </c>
      <c r="X5" s="248"/>
    </row>
    <row r="6" spans="1:24" ht="27.75" customHeight="1">
      <c r="A6" s="551"/>
      <c r="B6" s="554"/>
      <c r="C6" s="557"/>
      <c r="D6" s="560"/>
      <c r="E6" s="560"/>
      <c r="F6" s="560"/>
      <c r="G6" s="560"/>
      <c r="H6" s="560"/>
      <c r="I6" s="560"/>
      <c r="J6" s="560"/>
      <c r="K6" s="560"/>
      <c r="L6" s="560"/>
      <c r="M6" s="560"/>
      <c r="N6" s="560"/>
      <c r="O6" s="560"/>
      <c r="P6" s="560"/>
      <c r="Q6" s="560"/>
      <c r="R6" s="560"/>
      <c r="S6" s="560"/>
      <c r="T6" s="560"/>
      <c r="U6" s="562"/>
      <c r="V6" s="565"/>
      <c r="W6" s="565"/>
      <c r="X6" s="249"/>
    </row>
    <row r="7" spans="1:24" ht="27" customHeight="1" thickBot="1">
      <c r="A7" s="552"/>
      <c r="B7" s="555"/>
      <c r="C7" s="558"/>
      <c r="D7" s="561"/>
      <c r="E7" s="561"/>
      <c r="F7" s="561"/>
      <c r="G7" s="561"/>
      <c r="H7" s="561"/>
      <c r="I7" s="561"/>
      <c r="J7" s="561"/>
      <c r="K7" s="561"/>
      <c r="L7" s="561"/>
      <c r="M7" s="561"/>
      <c r="N7" s="561"/>
      <c r="O7" s="561"/>
      <c r="P7" s="561"/>
      <c r="Q7" s="561"/>
      <c r="R7" s="561"/>
      <c r="S7" s="561"/>
      <c r="T7" s="561"/>
      <c r="U7" s="563"/>
      <c r="V7" s="566"/>
      <c r="W7" s="566"/>
      <c r="X7" s="250"/>
    </row>
    <row r="8" spans="4:24" ht="14.25">
      <c r="D8" s="341"/>
      <c r="E8" s="341"/>
      <c r="F8" s="341"/>
      <c r="G8" s="341"/>
      <c r="H8" s="341"/>
      <c r="I8" s="341"/>
      <c r="J8" s="341"/>
      <c r="K8" s="341"/>
      <c r="L8" s="341"/>
      <c r="M8" s="341"/>
      <c r="N8" s="341"/>
      <c r="O8" s="341"/>
      <c r="P8" s="341"/>
      <c r="Q8" s="341"/>
      <c r="R8" s="341"/>
      <c r="S8" s="341"/>
      <c r="T8" s="341"/>
      <c r="U8" s="341"/>
      <c r="V8" s="356"/>
      <c r="W8" s="14"/>
      <c r="X8" s="251"/>
    </row>
    <row r="9" spans="3:25" ht="15">
      <c r="C9" s="8" t="s">
        <v>23</v>
      </c>
      <c r="D9" s="342">
        <f aca="true" t="shared" si="0" ref="D9:V9">SUM(D11,D30,D45)</f>
        <v>2254793</v>
      </c>
      <c r="E9" s="342">
        <f t="shared" si="0"/>
        <v>2929873</v>
      </c>
      <c r="F9" s="342">
        <f t="shared" si="0"/>
        <v>2133780</v>
      </c>
      <c r="G9" s="342">
        <f t="shared" si="0"/>
        <v>1611170</v>
      </c>
      <c r="H9" s="342">
        <f t="shared" si="0"/>
        <v>1668393</v>
      </c>
      <c r="I9" s="342">
        <f t="shared" si="0"/>
        <v>2010965</v>
      </c>
      <c r="J9" s="342">
        <f t="shared" si="0"/>
        <v>1181995</v>
      </c>
      <c r="K9" s="342">
        <f t="shared" si="0"/>
        <v>1699846</v>
      </c>
      <c r="L9" s="342">
        <f t="shared" si="0"/>
        <v>2694987</v>
      </c>
      <c r="M9" s="342">
        <f t="shared" si="0"/>
        <v>2613933</v>
      </c>
      <c r="N9" s="342">
        <f t="shared" si="0"/>
        <v>2514161</v>
      </c>
      <c r="O9" s="342">
        <f t="shared" si="0"/>
        <v>1870988</v>
      </c>
      <c r="P9" s="342">
        <f t="shared" si="0"/>
        <v>2160141</v>
      </c>
      <c r="Q9" s="342">
        <f t="shared" si="0"/>
        <v>2027792</v>
      </c>
      <c r="R9" s="342">
        <f t="shared" si="0"/>
        <v>2116477</v>
      </c>
      <c r="S9" s="342">
        <f t="shared" si="0"/>
        <v>2231318</v>
      </c>
      <c r="T9" s="342">
        <f t="shared" si="0"/>
        <v>1744200</v>
      </c>
      <c r="U9" s="342">
        <f t="shared" si="0"/>
        <v>2300000</v>
      </c>
      <c r="V9" s="253">
        <f t="shared" si="0"/>
        <v>37764812</v>
      </c>
      <c r="W9" s="254">
        <f>+W11+W30+W45</f>
        <v>1</v>
      </c>
      <c r="X9" s="252"/>
      <c r="Y9" s="355"/>
    </row>
    <row r="10" spans="3:24" ht="15">
      <c r="C10" s="8"/>
      <c r="D10" s="350"/>
      <c r="E10" s="343"/>
      <c r="F10" s="343"/>
      <c r="G10" s="343"/>
      <c r="H10" s="343"/>
      <c r="I10" s="343"/>
      <c r="J10" s="343"/>
      <c r="K10" s="343"/>
      <c r="L10" s="343"/>
      <c r="M10" s="343"/>
      <c r="N10" s="343"/>
      <c r="O10" s="343"/>
      <c r="P10" s="343"/>
      <c r="Q10" s="343"/>
      <c r="R10" s="343"/>
      <c r="S10" s="343"/>
      <c r="T10" s="343"/>
      <c r="U10" s="343"/>
      <c r="V10" s="257"/>
      <c r="W10" s="258"/>
      <c r="X10" s="256"/>
    </row>
    <row r="11" spans="1:24" ht="15">
      <c r="A11" s="8">
        <v>1</v>
      </c>
      <c r="B11" s="8"/>
      <c r="C11" s="9" t="s">
        <v>2</v>
      </c>
      <c r="D11" s="344">
        <f aca="true" t="shared" si="1" ref="D11:V11">SUM(D13,D18,D22,D26)</f>
        <v>2141849</v>
      </c>
      <c r="E11" s="344">
        <f t="shared" si="1"/>
        <v>2224092</v>
      </c>
      <c r="F11" s="344">
        <f t="shared" si="1"/>
        <v>1915445</v>
      </c>
      <c r="G11" s="344">
        <f t="shared" si="1"/>
        <v>1611170</v>
      </c>
      <c r="H11" s="344">
        <f t="shared" si="1"/>
        <v>1171749</v>
      </c>
      <c r="I11" s="344">
        <f t="shared" si="1"/>
        <v>2010965</v>
      </c>
      <c r="J11" s="344">
        <f t="shared" si="1"/>
        <v>850250</v>
      </c>
      <c r="K11" s="344">
        <f t="shared" si="1"/>
        <v>1645372</v>
      </c>
      <c r="L11" s="344">
        <f t="shared" si="1"/>
        <v>2694987</v>
      </c>
      <c r="M11" s="344">
        <f t="shared" si="1"/>
        <v>2613933</v>
      </c>
      <c r="N11" s="344">
        <f t="shared" si="1"/>
        <v>2514161</v>
      </c>
      <c r="O11" s="344">
        <f t="shared" si="1"/>
        <v>1793305</v>
      </c>
      <c r="P11" s="344">
        <f t="shared" si="1"/>
        <v>2081183</v>
      </c>
      <c r="Q11" s="344">
        <f t="shared" si="1"/>
        <v>2027792</v>
      </c>
      <c r="R11" s="344">
        <f t="shared" si="1"/>
        <v>2116477</v>
      </c>
      <c r="S11" s="344">
        <f t="shared" si="1"/>
        <v>1826232</v>
      </c>
      <c r="T11" s="344">
        <f t="shared" si="1"/>
        <v>1335740</v>
      </c>
      <c r="U11" s="344">
        <f t="shared" si="1"/>
        <v>2050000</v>
      </c>
      <c r="V11" s="260">
        <f t="shared" si="1"/>
        <v>34624702</v>
      </c>
      <c r="W11" s="261">
        <f>+W13+W18+W22+W26</f>
        <v>0.9168509034283026</v>
      </c>
      <c r="X11" s="259"/>
    </row>
    <row r="12" spans="4:24" ht="14.25">
      <c r="D12" s="350"/>
      <c r="E12" s="343"/>
      <c r="F12" s="343"/>
      <c r="G12" s="343"/>
      <c r="H12" s="343"/>
      <c r="I12" s="343"/>
      <c r="J12" s="343"/>
      <c r="K12" s="343"/>
      <c r="L12" s="343"/>
      <c r="M12" s="343"/>
      <c r="N12" s="343"/>
      <c r="O12" s="343"/>
      <c r="P12" s="343"/>
      <c r="Q12" s="343"/>
      <c r="R12" s="343"/>
      <c r="S12" s="343"/>
      <c r="T12" s="343"/>
      <c r="U12" s="343"/>
      <c r="V12" s="257"/>
      <c r="W12" s="258"/>
      <c r="X12" s="256"/>
    </row>
    <row r="13" spans="1:24" ht="15">
      <c r="A13" s="9">
        <v>103</v>
      </c>
      <c r="B13" s="8"/>
      <c r="C13" s="9" t="s">
        <v>3</v>
      </c>
      <c r="D13" s="344">
        <f>+D14+D15+D16</f>
        <v>265000</v>
      </c>
      <c r="E13" s="344">
        <f aca="true" t="shared" si="2" ref="E13:U13">+E14+E15+E16</f>
        <v>952564</v>
      </c>
      <c r="F13" s="344">
        <f t="shared" si="2"/>
        <v>0</v>
      </c>
      <c r="G13" s="344">
        <f t="shared" si="2"/>
        <v>0</v>
      </c>
      <c r="H13" s="344">
        <f t="shared" si="2"/>
        <v>317000</v>
      </c>
      <c r="I13" s="344">
        <f t="shared" si="2"/>
        <v>750000</v>
      </c>
      <c r="J13" s="344">
        <f t="shared" si="2"/>
        <v>50000</v>
      </c>
      <c r="K13" s="344">
        <f t="shared" si="2"/>
        <v>0</v>
      </c>
      <c r="L13" s="344">
        <f t="shared" si="2"/>
        <v>313414</v>
      </c>
      <c r="M13" s="344">
        <f t="shared" si="2"/>
        <v>0</v>
      </c>
      <c r="N13" s="344">
        <f t="shared" si="2"/>
        <v>0</v>
      </c>
      <c r="O13" s="344">
        <f t="shared" si="2"/>
        <v>0</v>
      </c>
      <c r="P13" s="344">
        <f t="shared" si="2"/>
        <v>0</v>
      </c>
      <c r="Q13" s="344">
        <f t="shared" si="2"/>
        <v>0</v>
      </c>
      <c r="R13" s="344">
        <f t="shared" si="2"/>
        <v>0</v>
      </c>
      <c r="S13" s="344">
        <f t="shared" si="2"/>
        <v>150000</v>
      </c>
      <c r="T13" s="344">
        <f t="shared" si="2"/>
        <v>149540</v>
      </c>
      <c r="U13" s="344">
        <f t="shared" si="2"/>
        <v>0</v>
      </c>
      <c r="V13" s="260">
        <f>+V14+V15+V16</f>
        <v>2947518</v>
      </c>
      <c r="W13" s="261">
        <f>+W14+W15+W16</f>
        <v>0.0780493227399093</v>
      </c>
      <c r="X13" s="259"/>
    </row>
    <row r="14" spans="1:24" ht="15">
      <c r="A14" s="9"/>
      <c r="B14" s="7">
        <v>10301</v>
      </c>
      <c r="C14" s="6" t="s">
        <v>121</v>
      </c>
      <c r="D14" s="345">
        <v>0</v>
      </c>
      <c r="E14" s="354">
        <v>952564</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257">
        <f>SUM(D14:U14)</f>
        <v>952564</v>
      </c>
      <c r="W14" s="262">
        <f>+V14/$V$9</f>
        <v>0.02522358644338015</v>
      </c>
      <c r="X14" s="256"/>
    </row>
    <row r="15" spans="1:24" ht="15">
      <c r="A15" s="9"/>
      <c r="B15" s="7">
        <v>10303</v>
      </c>
      <c r="C15" s="6" t="s">
        <v>9</v>
      </c>
      <c r="D15" s="351">
        <v>265000</v>
      </c>
      <c r="E15" s="345">
        <v>0</v>
      </c>
      <c r="F15" s="345">
        <v>0</v>
      </c>
      <c r="G15" s="345">
        <v>0</v>
      </c>
      <c r="H15" s="350">
        <v>317000</v>
      </c>
      <c r="I15" s="343">
        <v>750000</v>
      </c>
      <c r="J15" s="343">
        <v>50000</v>
      </c>
      <c r="K15" s="345">
        <v>0</v>
      </c>
      <c r="L15" s="343">
        <v>313414</v>
      </c>
      <c r="M15" s="343">
        <v>0</v>
      </c>
      <c r="N15" s="345">
        <v>0</v>
      </c>
      <c r="O15" s="343">
        <v>0</v>
      </c>
      <c r="P15" s="345">
        <v>0</v>
      </c>
      <c r="Q15" s="345">
        <v>0</v>
      </c>
      <c r="R15" s="345">
        <v>0</v>
      </c>
      <c r="S15" s="343">
        <v>150000</v>
      </c>
      <c r="T15" s="343">
        <v>149540</v>
      </c>
      <c r="U15" s="343">
        <v>0</v>
      </c>
      <c r="V15" s="257">
        <f>SUM(D15:U15)</f>
        <v>1994954</v>
      </c>
      <c r="W15" s="262">
        <f>+V15/$V$9</f>
        <v>0.05282573629652916</v>
      </c>
      <c r="X15" s="256"/>
    </row>
    <row r="16" spans="1:24" ht="29.25">
      <c r="A16" s="9"/>
      <c r="B16" s="7">
        <v>10306</v>
      </c>
      <c r="C16" s="6" t="s">
        <v>173</v>
      </c>
      <c r="D16" s="345">
        <v>0</v>
      </c>
      <c r="E16" s="345">
        <v>0</v>
      </c>
      <c r="F16" s="345">
        <v>0</v>
      </c>
      <c r="G16" s="345">
        <v>0</v>
      </c>
      <c r="H16" s="345">
        <v>0</v>
      </c>
      <c r="I16" s="345">
        <v>0</v>
      </c>
      <c r="J16" s="346">
        <v>0</v>
      </c>
      <c r="K16" s="345">
        <v>0</v>
      </c>
      <c r="L16" s="345">
        <v>0</v>
      </c>
      <c r="M16" s="345">
        <v>0</v>
      </c>
      <c r="N16" s="345">
        <v>0</v>
      </c>
      <c r="O16" s="345">
        <v>0</v>
      </c>
      <c r="P16" s="345">
        <v>0</v>
      </c>
      <c r="Q16" s="345">
        <v>0</v>
      </c>
      <c r="R16" s="345">
        <v>0</v>
      </c>
      <c r="S16" s="345">
        <v>0</v>
      </c>
      <c r="T16" s="345">
        <v>0</v>
      </c>
      <c r="U16" s="345">
        <v>0</v>
      </c>
      <c r="V16" s="257">
        <f>SUM(D16:U16)</f>
        <v>0</v>
      </c>
      <c r="W16" s="262">
        <f>+V16/$V$9</f>
        <v>0</v>
      </c>
      <c r="X16" s="256"/>
    </row>
    <row r="17" spans="4:24" ht="14.25">
      <c r="D17" s="350"/>
      <c r="E17" s="343"/>
      <c r="F17" s="343"/>
      <c r="G17" s="343"/>
      <c r="H17" s="343"/>
      <c r="I17" s="343"/>
      <c r="J17" s="343"/>
      <c r="K17" s="343"/>
      <c r="L17" s="343"/>
      <c r="M17" s="343"/>
      <c r="N17" s="343"/>
      <c r="O17" s="343"/>
      <c r="P17" s="343"/>
      <c r="Q17" s="343"/>
      <c r="R17" s="343"/>
      <c r="S17" s="343"/>
      <c r="T17" s="343"/>
      <c r="U17" s="343"/>
      <c r="V17" s="257"/>
      <c r="W17" s="258"/>
      <c r="X17" s="256"/>
    </row>
    <row r="18" spans="1:24" ht="15">
      <c r="A18" s="9">
        <v>104</v>
      </c>
      <c r="B18" s="8"/>
      <c r="C18" s="9" t="s">
        <v>122</v>
      </c>
      <c r="D18" s="344">
        <f>+D19+D20</f>
        <v>0</v>
      </c>
      <c r="E18" s="344">
        <f aca="true" t="shared" si="3" ref="E18:U18">+E19+E20</f>
        <v>0</v>
      </c>
      <c r="F18" s="344">
        <f t="shared" si="3"/>
        <v>0</v>
      </c>
      <c r="G18" s="344">
        <f t="shared" si="3"/>
        <v>0</v>
      </c>
      <c r="H18" s="344">
        <f t="shared" si="3"/>
        <v>0</v>
      </c>
      <c r="I18" s="344">
        <f t="shared" si="3"/>
        <v>0</v>
      </c>
      <c r="J18" s="344">
        <f t="shared" si="3"/>
        <v>160050</v>
      </c>
      <c r="K18" s="344">
        <f t="shared" si="3"/>
        <v>0</v>
      </c>
      <c r="L18" s="344">
        <f t="shared" si="3"/>
        <v>0</v>
      </c>
      <c r="M18" s="344">
        <f t="shared" si="3"/>
        <v>1861098</v>
      </c>
      <c r="N18" s="344">
        <f t="shared" si="3"/>
        <v>0</v>
      </c>
      <c r="O18" s="344">
        <f t="shared" si="3"/>
        <v>0</v>
      </c>
      <c r="P18" s="344">
        <f t="shared" si="3"/>
        <v>0</v>
      </c>
      <c r="Q18" s="344">
        <f t="shared" si="3"/>
        <v>0</v>
      </c>
      <c r="R18" s="344">
        <f t="shared" si="3"/>
        <v>0</v>
      </c>
      <c r="S18" s="344">
        <f t="shared" si="3"/>
        <v>0</v>
      </c>
      <c r="T18" s="344">
        <f t="shared" si="3"/>
        <v>0</v>
      </c>
      <c r="U18" s="344">
        <f t="shared" si="3"/>
        <v>0</v>
      </c>
      <c r="V18" s="260">
        <f>+V19+V20</f>
        <v>2021148</v>
      </c>
      <c r="W18" s="261">
        <f>+W19+W20</f>
        <v>0.053519344939410796</v>
      </c>
      <c r="X18" s="259"/>
    </row>
    <row r="19" spans="1:24" ht="15">
      <c r="A19" s="9"/>
      <c r="B19" s="7">
        <v>10406</v>
      </c>
      <c r="C19" s="6" t="s">
        <v>123</v>
      </c>
      <c r="D19" s="345">
        <v>0</v>
      </c>
      <c r="E19" s="345">
        <v>0</v>
      </c>
      <c r="F19" s="345">
        <v>0</v>
      </c>
      <c r="G19" s="345">
        <v>0</v>
      </c>
      <c r="H19" s="345">
        <v>0</v>
      </c>
      <c r="I19" s="345">
        <v>0</v>
      </c>
      <c r="J19" s="346">
        <v>160050</v>
      </c>
      <c r="K19" s="345">
        <v>0</v>
      </c>
      <c r="L19" s="345">
        <v>0</v>
      </c>
      <c r="M19" s="345">
        <v>0</v>
      </c>
      <c r="N19" s="345">
        <v>0</v>
      </c>
      <c r="O19" s="345">
        <v>0</v>
      </c>
      <c r="P19" s="345">
        <v>0</v>
      </c>
      <c r="Q19" s="345">
        <v>0</v>
      </c>
      <c r="R19" s="345">
        <v>0</v>
      </c>
      <c r="S19" s="345">
        <v>0</v>
      </c>
      <c r="T19" s="345">
        <v>0</v>
      </c>
      <c r="U19" s="345">
        <v>0</v>
      </c>
      <c r="V19" s="257">
        <f>SUM(D19:U19)</f>
        <v>160050</v>
      </c>
      <c r="W19" s="262">
        <f>+V19/$V$9</f>
        <v>0.0042380722032986685</v>
      </c>
      <c r="X19" s="256"/>
    </row>
    <row r="20" spans="1:24" ht="15">
      <c r="A20" s="9"/>
      <c r="B20" s="7">
        <v>10499</v>
      </c>
      <c r="C20" s="6" t="s">
        <v>128</v>
      </c>
      <c r="D20" s="345">
        <v>0</v>
      </c>
      <c r="E20" s="345">
        <v>0</v>
      </c>
      <c r="F20" s="345">
        <v>0</v>
      </c>
      <c r="G20" s="345">
        <v>0</v>
      </c>
      <c r="H20" s="345">
        <v>0</v>
      </c>
      <c r="I20" s="345">
        <v>0</v>
      </c>
      <c r="J20" s="346">
        <v>0</v>
      </c>
      <c r="K20" s="345">
        <v>0</v>
      </c>
      <c r="L20" s="345">
        <v>0</v>
      </c>
      <c r="M20" s="345">
        <v>1861098</v>
      </c>
      <c r="N20" s="345">
        <v>0</v>
      </c>
      <c r="O20" s="345">
        <v>0</v>
      </c>
      <c r="P20" s="345">
        <v>0</v>
      </c>
      <c r="Q20" s="345">
        <v>0</v>
      </c>
      <c r="R20" s="345">
        <v>0</v>
      </c>
      <c r="S20" s="345">
        <v>0</v>
      </c>
      <c r="T20" s="345">
        <v>0</v>
      </c>
      <c r="U20" s="345">
        <v>0</v>
      </c>
      <c r="V20" s="257">
        <f>SUM(D20:U20)</f>
        <v>1861098</v>
      </c>
      <c r="W20" s="262">
        <f>+V20/$V$9</f>
        <v>0.049281272736112124</v>
      </c>
      <c r="X20" s="256"/>
    </row>
    <row r="21" spans="4:24" ht="14.25">
      <c r="D21" s="350"/>
      <c r="E21" s="343"/>
      <c r="F21" s="343"/>
      <c r="G21" s="343"/>
      <c r="H21" s="343"/>
      <c r="I21" s="343"/>
      <c r="J21" s="343"/>
      <c r="K21" s="343"/>
      <c r="L21" s="343"/>
      <c r="M21" s="343"/>
      <c r="N21" s="343"/>
      <c r="O21" s="343"/>
      <c r="P21" s="343"/>
      <c r="Q21" s="343"/>
      <c r="R21" s="343"/>
      <c r="S21" s="343"/>
      <c r="T21" s="343"/>
      <c r="U21" s="343"/>
      <c r="V21" s="257"/>
      <c r="W21" s="258"/>
      <c r="X21" s="256"/>
    </row>
    <row r="22" spans="1:24" ht="15">
      <c r="A22" s="9">
        <v>105</v>
      </c>
      <c r="B22" s="8"/>
      <c r="C22" s="9" t="s">
        <v>4</v>
      </c>
      <c r="D22" s="344">
        <f aca="true" t="shared" si="4" ref="D22:V22">SUM(D23:D24)</f>
        <v>719329</v>
      </c>
      <c r="E22" s="344">
        <f t="shared" si="4"/>
        <v>0</v>
      </c>
      <c r="F22" s="344">
        <f t="shared" si="4"/>
        <v>756419</v>
      </c>
      <c r="G22" s="344">
        <f t="shared" si="4"/>
        <v>0</v>
      </c>
      <c r="H22" s="344">
        <f t="shared" si="4"/>
        <v>0</v>
      </c>
      <c r="I22" s="344">
        <f t="shared" si="4"/>
        <v>634965</v>
      </c>
      <c r="J22" s="344">
        <f t="shared" si="4"/>
        <v>640200</v>
      </c>
      <c r="K22" s="344">
        <f t="shared" si="4"/>
        <v>203151</v>
      </c>
      <c r="L22" s="344">
        <f t="shared" si="4"/>
        <v>826088</v>
      </c>
      <c r="M22" s="344">
        <f t="shared" si="4"/>
        <v>752835</v>
      </c>
      <c r="N22" s="344">
        <f t="shared" si="4"/>
        <v>1318361</v>
      </c>
      <c r="O22" s="344">
        <f t="shared" si="4"/>
        <v>1383471</v>
      </c>
      <c r="P22" s="344">
        <f t="shared" si="4"/>
        <v>640200</v>
      </c>
      <c r="Q22" s="344">
        <f t="shared" si="4"/>
        <v>404052</v>
      </c>
      <c r="R22" s="344">
        <f t="shared" si="4"/>
        <v>657467</v>
      </c>
      <c r="S22" s="344">
        <f t="shared" si="4"/>
        <v>496575</v>
      </c>
      <c r="T22" s="344">
        <f t="shared" si="4"/>
        <v>640200</v>
      </c>
      <c r="U22" s="344">
        <f t="shared" si="4"/>
        <v>350000</v>
      </c>
      <c r="V22" s="260">
        <f t="shared" si="4"/>
        <v>10423313</v>
      </c>
      <c r="W22" s="261">
        <f>+W23+W24</f>
        <v>0.2760059549614599</v>
      </c>
      <c r="X22" s="259"/>
    </row>
    <row r="23" spans="1:24" ht="13.5" customHeight="1">
      <c r="A23" s="9"/>
      <c r="B23" s="7">
        <v>10501</v>
      </c>
      <c r="C23" s="6" t="s">
        <v>10</v>
      </c>
      <c r="D23" s="345">
        <v>0</v>
      </c>
      <c r="E23" s="345">
        <v>0</v>
      </c>
      <c r="F23" s="349">
        <v>377616</v>
      </c>
      <c r="G23" s="345">
        <v>0</v>
      </c>
      <c r="H23" s="345">
        <v>0</v>
      </c>
      <c r="I23" s="349">
        <v>213500</v>
      </c>
      <c r="J23" s="346">
        <v>106700</v>
      </c>
      <c r="K23" s="343">
        <v>0</v>
      </c>
      <c r="L23" s="348">
        <v>215903</v>
      </c>
      <c r="M23" s="348">
        <v>196758</v>
      </c>
      <c r="N23" s="349">
        <v>461227</v>
      </c>
      <c r="O23" s="349">
        <v>395643</v>
      </c>
      <c r="P23" s="353">
        <v>106700</v>
      </c>
      <c r="Q23" s="349">
        <v>107662</v>
      </c>
      <c r="R23" s="349">
        <v>103810</v>
      </c>
      <c r="S23" s="348">
        <v>35851</v>
      </c>
      <c r="T23" s="348">
        <v>0</v>
      </c>
      <c r="U23" s="351">
        <v>0</v>
      </c>
      <c r="V23" s="257">
        <f>SUM(D23:U23)</f>
        <v>2321370</v>
      </c>
      <c r="W23" s="262">
        <f>+V23/$V$9</f>
        <v>0.06146912633909048</v>
      </c>
      <c r="X23" s="263"/>
    </row>
    <row r="24" spans="2:24" ht="14.25">
      <c r="B24" s="7">
        <v>10502</v>
      </c>
      <c r="C24" s="6" t="s">
        <v>11</v>
      </c>
      <c r="D24" s="351">
        <v>719329</v>
      </c>
      <c r="E24" s="345">
        <v>0</v>
      </c>
      <c r="F24" s="349">
        <v>378803</v>
      </c>
      <c r="G24" s="345">
        <v>0</v>
      </c>
      <c r="H24" s="345">
        <v>0</v>
      </c>
      <c r="I24" s="349">
        <v>421465</v>
      </c>
      <c r="J24" s="346">
        <v>533500</v>
      </c>
      <c r="K24" s="349">
        <v>203151</v>
      </c>
      <c r="L24" s="348">
        <v>610185</v>
      </c>
      <c r="M24" s="348">
        <v>556077</v>
      </c>
      <c r="N24" s="349">
        <v>857134</v>
      </c>
      <c r="O24" s="349">
        <v>987828</v>
      </c>
      <c r="P24" s="353">
        <v>533500</v>
      </c>
      <c r="Q24" s="349">
        <v>296390</v>
      </c>
      <c r="R24" s="349">
        <v>553657</v>
      </c>
      <c r="S24" s="348">
        <v>460724</v>
      </c>
      <c r="T24" s="348">
        <v>640200</v>
      </c>
      <c r="U24" s="351">
        <v>350000</v>
      </c>
      <c r="V24" s="257">
        <f>SUM(D24:U24)</f>
        <v>8101943</v>
      </c>
      <c r="W24" s="262">
        <f>+V24/$V$9</f>
        <v>0.21453682862236942</v>
      </c>
      <c r="X24" s="263"/>
    </row>
    <row r="25" spans="4:24" ht="14.25">
      <c r="D25" s="350"/>
      <c r="E25" s="343"/>
      <c r="F25" s="350"/>
      <c r="G25" s="343"/>
      <c r="H25" s="343"/>
      <c r="I25" s="343"/>
      <c r="J25" s="343"/>
      <c r="K25" s="350"/>
      <c r="L25" s="343"/>
      <c r="M25" s="343"/>
      <c r="N25" s="350"/>
      <c r="O25" s="343"/>
      <c r="P25" s="343"/>
      <c r="Q25" s="350"/>
      <c r="R25" s="350"/>
      <c r="S25" s="343"/>
      <c r="T25" s="343"/>
      <c r="U25" s="350"/>
      <c r="V25" s="265"/>
      <c r="W25" s="266"/>
      <c r="X25" s="255"/>
    </row>
    <row r="26" spans="1:24" ht="15">
      <c r="A26" s="9">
        <v>107</v>
      </c>
      <c r="C26" s="9" t="s">
        <v>12</v>
      </c>
      <c r="D26" s="344">
        <f aca="true" t="shared" si="5" ref="D26:V26">SUM(D27:D28)</f>
        <v>1157520</v>
      </c>
      <c r="E26" s="344">
        <f t="shared" si="5"/>
        <v>1271528</v>
      </c>
      <c r="F26" s="344">
        <f t="shared" si="5"/>
        <v>1159026</v>
      </c>
      <c r="G26" s="344">
        <f t="shared" si="5"/>
        <v>1611170</v>
      </c>
      <c r="H26" s="344">
        <f t="shared" si="5"/>
        <v>854749</v>
      </c>
      <c r="I26" s="344">
        <f t="shared" si="5"/>
        <v>626000</v>
      </c>
      <c r="J26" s="344">
        <f t="shared" si="5"/>
        <v>0</v>
      </c>
      <c r="K26" s="344">
        <f t="shared" si="5"/>
        <v>1442221</v>
      </c>
      <c r="L26" s="344">
        <f t="shared" si="5"/>
        <v>1555485</v>
      </c>
      <c r="M26" s="344">
        <f t="shared" si="5"/>
        <v>0</v>
      </c>
      <c r="N26" s="344">
        <f t="shared" si="5"/>
        <v>1195800</v>
      </c>
      <c r="O26" s="344">
        <f t="shared" si="5"/>
        <v>409834</v>
      </c>
      <c r="P26" s="344">
        <f t="shared" si="5"/>
        <v>1440983</v>
      </c>
      <c r="Q26" s="344">
        <f t="shared" si="5"/>
        <v>1623740</v>
      </c>
      <c r="R26" s="344">
        <f t="shared" si="5"/>
        <v>1459010</v>
      </c>
      <c r="S26" s="344">
        <f t="shared" si="5"/>
        <v>1179657</v>
      </c>
      <c r="T26" s="344">
        <f t="shared" si="5"/>
        <v>546000</v>
      </c>
      <c r="U26" s="344">
        <f t="shared" si="5"/>
        <v>1700000</v>
      </c>
      <c r="V26" s="260">
        <f t="shared" si="5"/>
        <v>19232723</v>
      </c>
      <c r="W26" s="261">
        <f>+W27+W28</f>
        <v>0.5092762807875225</v>
      </c>
      <c r="X26" s="259"/>
    </row>
    <row r="27" spans="2:24" ht="14.25">
      <c r="B27" s="7">
        <v>10701</v>
      </c>
      <c r="C27" s="6" t="s">
        <v>5</v>
      </c>
      <c r="D27" s="351">
        <v>1157520</v>
      </c>
      <c r="E27" s="343">
        <v>1271528</v>
      </c>
      <c r="F27" s="349">
        <v>1122084</v>
      </c>
      <c r="G27" s="343">
        <v>1359358</v>
      </c>
      <c r="H27" s="343">
        <v>764042</v>
      </c>
      <c r="I27" s="349">
        <v>500000</v>
      </c>
      <c r="J27" s="345">
        <v>0</v>
      </c>
      <c r="K27" s="349">
        <v>1442221</v>
      </c>
      <c r="L27" s="348">
        <v>1555485</v>
      </c>
      <c r="M27" s="348">
        <v>0</v>
      </c>
      <c r="N27" s="349">
        <v>1195800</v>
      </c>
      <c r="O27" s="345">
        <v>0</v>
      </c>
      <c r="P27" s="353">
        <v>1387100</v>
      </c>
      <c r="Q27" s="349">
        <v>1501333</v>
      </c>
      <c r="R27" s="349">
        <v>1311363</v>
      </c>
      <c r="S27" s="348">
        <v>1179657</v>
      </c>
      <c r="T27" s="348">
        <v>546000</v>
      </c>
      <c r="U27" s="343">
        <v>1700000</v>
      </c>
      <c r="V27" s="257">
        <f>SUM(D27:U27)</f>
        <v>17993491</v>
      </c>
      <c r="W27" s="262">
        <f>+V27/$V$9</f>
        <v>0.4764618184780054</v>
      </c>
      <c r="X27" s="267"/>
    </row>
    <row r="28" spans="2:24" ht="14.25">
      <c r="B28" s="7">
        <v>10702</v>
      </c>
      <c r="C28" s="6" t="s">
        <v>13</v>
      </c>
      <c r="D28" s="345">
        <v>0</v>
      </c>
      <c r="E28" s="345">
        <v>0</v>
      </c>
      <c r="F28" s="349">
        <v>36942</v>
      </c>
      <c r="G28" s="343">
        <v>251812</v>
      </c>
      <c r="H28" s="345">
        <v>90707</v>
      </c>
      <c r="I28" s="349">
        <v>126000</v>
      </c>
      <c r="J28" s="345">
        <v>0</v>
      </c>
      <c r="K28" s="349">
        <v>0</v>
      </c>
      <c r="L28" s="345">
        <v>0</v>
      </c>
      <c r="M28" s="345">
        <v>0</v>
      </c>
      <c r="N28" s="345">
        <v>0</v>
      </c>
      <c r="O28" s="349">
        <v>409834</v>
      </c>
      <c r="P28" s="353">
        <v>53883</v>
      </c>
      <c r="Q28" s="349">
        <v>122407</v>
      </c>
      <c r="R28" s="349">
        <v>147647</v>
      </c>
      <c r="S28" s="345">
        <v>0</v>
      </c>
      <c r="T28" s="345">
        <v>0</v>
      </c>
      <c r="U28" s="343">
        <v>0</v>
      </c>
      <c r="V28" s="257">
        <f>SUM(D28:U28)</f>
        <v>1239232</v>
      </c>
      <c r="W28" s="262">
        <f>+V28/$V$9</f>
        <v>0.03281446230951712</v>
      </c>
      <c r="X28" s="267"/>
    </row>
    <row r="29" spans="4:24" ht="14.25">
      <c r="D29" s="350"/>
      <c r="E29" s="343"/>
      <c r="F29" s="343"/>
      <c r="G29" s="343"/>
      <c r="H29" s="343"/>
      <c r="I29" s="343"/>
      <c r="J29" s="343"/>
      <c r="K29" s="343"/>
      <c r="L29" s="343"/>
      <c r="M29" s="343"/>
      <c r="N29" s="343"/>
      <c r="O29" s="343"/>
      <c r="P29" s="343"/>
      <c r="Q29" s="343"/>
      <c r="R29" s="343"/>
      <c r="S29" s="343"/>
      <c r="T29" s="343"/>
      <c r="U29" s="343"/>
      <c r="V29" s="257"/>
      <c r="W29" s="258"/>
      <c r="X29" s="256"/>
    </row>
    <row r="30" spans="1:24" ht="15">
      <c r="A30" s="8">
        <v>2</v>
      </c>
      <c r="B30" s="8"/>
      <c r="C30" s="9" t="s">
        <v>6</v>
      </c>
      <c r="D30" s="344">
        <f>SUM(D32,D35,D38)</f>
        <v>112944</v>
      </c>
      <c r="E30" s="344">
        <f aca="true" t="shared" si="6" ref="E30:U30">SUM(E32,E35,E38)</f>
        <v>705781</v>
      </c>
      <c r="F30" s="344">
        <f t="shared" si="6"/>
        <v>218335</v>
      </c>
      <c r="G30" s="344">
        <f t="shared" si="6"/>
        <v>0</v>
      </c>
      <c r="H30" s="344">
        <f t="shared" si="6"/>
        <v>386819</v>
      </c>
      <c r="I30" s="344">
        <f t="shared" si="6"/>
        <v>0</v>
      </c>
      <c r="J30" s="344">
        <f t="shared" si="6"/>
        <v>331745</v>
      </c>
      <c r="K30" s="344">
        <f>SUM(K32,K35,K38)</f>
        <v>54474</v>
      </c>
      <c r="L30" s="344">
        <f t="shared" si="6"/>
        <v>0</v>
      </c>
      <c r="M30" s="344">
        <f t="shared" si="6"/>
        <v>0</v>
      </c>
      <c r="N30" s="344">
        <f t="shared" si="6"/>
        <v>0</v>
      </c>
      <c r="O30" s="344">
        <f t="shared" si="6"/>
        <v>77683</v>
      </c>
      <c r="P30" s="344">
        <f>SUM(P32,P35,P38)</f>
        <v>78958</v>
      </c>
      <c r="Q30" s="344">
        <f t="shared" si="6"/>
        <v>0</v>
      </c>
      <c r="R30" s="344">
        <f t="shared" si="6"/>
        <v>0</v>
      </c>
      <c r="S30" s="344">
        <f t="shared" si="6"/>
        <v>405086</v>
      </c>
      <c r="T30" s="344">
        <f>SUM(T32,T35,T38)</f>
        <v>408460</v>
      </c>
      <c r="U30" s="344">
        <f t="shared" si="6"/>
        <v>250000</v>
      </c>
      <c r="V30" s="260">
        <f>SUM(V32,V35,V38)</f>
        <v>3030285</v>
      </c>
      <c r="W30" s="261">
        <f>+W32+W38+W35</f>
        <v>0.08024096611416998</v>
      </c>
      <c r="X30" s="259"/>
    </row>
    <row r="31" spans="1:24" ht="15">
      <c r="A31" s="9"/>
      <c r="B31" s="8"/>
      <c r="C31" s="9"/>
      <c r="D31" s="343"/>
      <c r="E31" s="343"/>
      <c r="F31" s="343"/>
      <c r="G31" s="343"/>
      <c r="H31" s="343"/>
      <c r="I31" s="343"/>
      <c r="J31" s="343"/>
      <c r="K31" s="343"/>
      <c r="L31" s="343"/>
      <c r="M31" s="343"/>
      <c r="N31" s="343"/>
      <c r="O31" s="343"/>
      <c r="P31" s="343"/>
      <c r="Q31" s="343"/>
      <c r="R31" s="343"/>
      <c r="S31" s="343"/>
      <c r="T31" s="343"/>
      <c r="U31" s="343"/>
      <c r="V31" s="257"/>
      <c r="W31" s="258"/>
      <c r="X31" s="256"/>
    </row>
    <row r="32" spans="1:24" ht="15">
      <c r="A32" s="9">
        <v>202</v>
      </c>
      <c r="C32" s="9" t="s">
        <v>14</v>
      </c>
      <c r="D32" s="344">
        <f aca="true" t="shared" si="7" ref="D32:V32">SUM(D33)</f>
        <v>0</v>
      </c>
      <c r="E32" s="344">
        <f t="shared" si="7"/>
        <v>705781</v>
      </c>
      <c r="F32" s="344">
        <f t="shared" si="7"/>
        <v>0</v>
      </c>
      <c r="G32" s="344">
        <f t="shared" si="7"/>
        <v>0</v>
      </c>
      <c r="H32" s="344">
        <f t="shared" si="7"/>
        <v>386819</v>
      </c>
      <c r="I32" s="344">
        <f t="shared" si="7"/>
        <v>0</v>
      </c>
      <c r="J32" s="344">
        <f t="shared" si="7"/>
        <v>58183</v>
      </c>
      <c r="K32" s="344">
        <f t="shared" si="7"/>
        <v>0</v>
      </c>
      <c r="L32" s="344">
        <f t="shared" si="7"/>
        <v>0</v>
      </c>
      <c r="M32" s="344">
        <f t="shared" si="7"/>
        <v>0</v>
      </c>
      <c r="N32" s="344">
        <f t="shared" si="7"/>
        <v>0</v>
      </c>
      <c r="O32" s="344">
        <f t="shared" si="7"/>
        <v>59793</v>
      </c>
      <c r="P32" s="344">
        <f t="shared" si="7"/>
        <v>78958</v>
      </c>
      <c r="Q32" s="344">
        <f t="shared" si="7"/>
        <v>0</v>
      </c>
      <c r="R32" s="344">
        <f t="shared" si="7"/>
        <v>0</v>
      </c>
      <c r="S32" s="344">
        <f t="shared" si="7"/>
        <v>200000</v>
      </c>
      <c r="T32" s="344">
        <f t="shared" si="7"/>
        <v>100460</v>
      </c>
      <c r="U32" s="344">
        <f t="shared" si="7"/>
        <v>0</v>
      </c>
      <c r="V32" s="260">
        <f t="shared" si="7"/>
        <v>1589994</v>
      </c>
      <c r="W32" s="261">
        <f>+W33</f>
        <v>0.04210252655302508</v>
      </c>
      <c r="X32" s="259"/>
    </row>
    <row r="33" spans="1:24" ht="15">
      <c r="A33" s="268"/>
      <c r="B33" s="7">
        <v>20203</v>
      </c>
      <c r="C33" s="6" t="s">
        <v>15</v>
      </c>
      <c r="D33" s="345">
        <v>0</v>
      </c>
      <c r="E33" s="343">
        <v>705781</v>
      </c>
      <c r="F33" s="345">
        <v>0</v>
      </c>
      <c r="G33" s="345">
        <v>0</v>
      </c>
      <c r="H33" s="345">
        <v>386819</v>
      </c>
      <c r="I33" s="345">
        <v>0</v>
      </c>
      <c r="J33" s="343">
        <v>58183</v>
      </c>
      <c r="K33" s="345">
        <v>0</v>
      </c>
      <c r="L33" s="345">
        <v>0</v>
      </c>
      <c r="M33" s="345">
        <v>0</v>
      </c>
      <c r="N33" s="345">
        <v>0</v>
      </c>
      <c r="O33" s="343">
        <v>59793</v>
      </c>
      <c r="P33" s="343">
        <v>78958</v>
      </c>
      <c r="Q33" s="345">
        <v>0</v>
      </c>
      <c r="R33" s="345">
        <v>0</v>
      </c>
      <c r="S33" s="343">
        <v>200000</v>
      </c>
      <c r="T33" s="343">
        <v>100460</v>
      </c>
      <c r="U33" s="343">
        <v>0</v>
      </c>
      <c r="V33" s="257">
        <f>SUM(D33:U33)</f>
        <v>1589994</v>
      </c>
      <c r="W33" s="262">
        <f>+V33/$V$9</f>
        <v>0.04210252655302508</v>
      </c>
      <c r="X33" s="256"/>
    </row>
    <row r="34" spans="1:24" ht="15">
      <c r="A34" s="9"/>
      <c r="D34" s="343"/>
      <c r="E34" s="343"/>
      <c r="F34" s="343"/>
      <c r="G34" s="343"/>
      <c r="H34" s="343"/>
      <c r="I34" s="343"/>
      <c r="J34" s="343"/>
      <c r="K34" s="343"/>
      <c r="L34" s="343"/>
      <c r="M34" s="343"/>
      <c r="N34" s="343"/>
      <c r="O34" s="343"/>
      <c r="P34" s="343"/>
      <c r="Q34" s="343"/>
      <c r="R34" s="343"/>
      <c r="S34" s="343"/>
      <c r="T34" s="343"/>
      <c r="U34" s="350"/>
      <c r="V34" s="265"/>
      <c r="W34" s="266"/>
      <c r="X34" s="255"/>
    </row>
    <row r="35" spans="1:24" s="9" customFormat="1" ht="30">
      <c r="A35" s="9">
        <v>203</v>
      </c>
      <c r="B35" s="8"/>
      <c r="C35" s="9" t="s">
        <v>136</v>
      </c>
      <c r="D35" s="352">
        <f>+D36</f>
        <v>0</v>
      </c>
      <c r="E35" s="352">
        <f>+E36</f>
        <v>0</v>
      </c>
      <c r="F35" s="352">
        <f>+F36</f>
        <v>0</v>
      </c>
      <c r="G35" s="352">
        <f>+G36</f>
        <v>0</v>
      </c>
      <c r="H35" s="352">
        <f>+H36</f>
        <v>0</v>
      </c>
      <c r="I35" s="352">
        <f aca="true" t="shared" si="8" ref="I35:U35">+I36</f>
        <v>0</v>
      </c>
      <c r="J35" s="352">
        <f t="shared" si="8"/>
        <v>0</v>
      </c>
      <c r="K35" s="352">
        <f t="shared" si="8"/>
        <v>0</v>
      </c>
      <c r="L35" s="352">
        <f t="shared" si="8"/>
        <v>0</v>
      </c>
      <c r="M35" s="352">
        <f t="shared" si="8"/>
        <v>0</v>
      </c>
      <c r="N35" s="352">
        <f t="shared" si="8"/>
        <v>0</v>
      </c>
      <c r="O35" s="352">
        <f t="shared" si="8"/>
        <v>0</v>
      </c>
      <c r="P35" s="352">
        <f t="shared" si="8"/>
        <v>0</v>
      </c>
      <c r="Q35" s="352">
        <f t="shared" si="8"/>
        <v>0</v>
      </c>
      <c r="R35" s="352">
        <f t="shared" si="8"/>
        <v>0</v>
      </c>
      <c r="S35" s="352">
        <f t="shared" si="8"/>
        <v>0</v>
      </c>
      <c r="T35" s="352">
        <f t="shared" si="8"/>
        <v>0</v>
      </c>
      <c r="U35" s="352">
        <f t="shared" si="8"/>
        <v>0</v>
      </c>
      <c r="V35" s="253">
        <f>+V36</f>
        <v>0</v>
      </c>
      <c r="W35" s="261">
        <f>+W36</f>
        <v>0</v>
      </c>
      <c r="X35" s="252"/>
    </row>
    <row r="36" spans="1:24" ht="29.25">
      <c r="A36" s="268"/>
      <c r="B36" s="7">
        <v>20304</v>
      </c>
      <c r="C36" s="6" t="s">
        <v>135</v>
      </c>
      <c r="D36" s="345">
        <v>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257">
        <f>SUM(D36:U36)</f>
        <v>0</v>
      </c>
      <c r="W36" s="262">
        <f>+V36/$V$9</f>
        <v>0</v>
      </c>
      <c r="X36" s="255"/>
    </row>
    <row r="37" spans="1:24" ht="15">
      <c r="A37" s="9"/>
      <c r="D37" s="343"/>
      <c r="E37" s="343"/>
      <c r="F37" s="343"/>
      <c r="G37" s="343"/>
      <c r="H37" s="343"/>
      <c r="I37" s="343"/>
      <c r="J37" s="343"/>
      <c r="K37" s="343"/>
      <c r="L37" s="343"/>
      <c r="M37" s="343"/>
      <c r="N37" s="343"/>
      <c r="O37" s="343"/>
      <c r="P37" s="343"/>
      <c r="Q37" s="343"/>
      <c r="R37" s="343"/>
      <c r="S37" s="343"/>
      <c r="T37" s="343"/>
      <c r="U37" s="350"/>
      <c r="V37" s="265"/>
      <c r="W37" s="266"/>
      <c r="X37" s="255"/>
    </row>
    <row r="38" spans="1:24" ht="13.5" customHeight="1">
      <c r="A38" s="9">
        <v>299</v>
      </c>
      <c r="B38" s="8"/>
      <c r="C38" s="9" t="s">
        <v>7</v>
      </c>
      <c r="D38" s="344">
        <f aca="true" t="shared" si="9" ref="D38:V38">SUM(D39:D43)</f>
        <v>112944</v>
      </c>
      <c r="E38" s="344">
        <f t="shared" si="9"/>
        <v>0</v>
      </c>
      <c r="F38" s="344">
        <f t="shared" si="9"/>
        <v>218335</v>
      </c>
      <c r="G38" s="344">
        <f t="shared" si="9"/>
        <v>0</v>
      </c>
      <c r="H38" s="344">
        <f t="shared" si="9"/>
        <v>0</v>
      </c>
      <c r="I38" s="344">
        <f t="shared" si="9"/>
        <v>0</v>
      </c>
      <c r="J38" s="344">
        <f t="shared" si="9"/>
        <v>273562</v>
      </c>
      <c r="K38" s="344">
        <f t="shared" si="9"/>
        <v>54474</v>
      </c>
      <c r="L38" s="344">
        <f t="shared" si="9"/>
        <v>0</v>
      </c>
      <c r="M38" s="344">
        <f t="shared" si="9"/>
        <v>0</v>
      </c>
      <c r="N38" s="344">
        <f t="shared" si="9"/>
        <v>0</v>
      </c>
      <c r="O38" s="344">
        <f t="shared" si="9"/>
        <v>17890</v>
      </c>
      <c r="P38" s="344">
        <f t="shared" si="9"/>
        <v>0</v>
      </c>
      <c r="Q38" s="344">
        <f t="shared" si="9"/>
        <v>0</v>
      </c>
      <c r="R38" s="344">
        <f t="shared" si="9"/>
        <v>0</v>
      </c>
      <c r="S38" s="344">
        <f t="shared" si="9"/>
        <v>205086</v>
      </c>
      <c r="T38" s="344">
        <f t="shared" si="9"/>
        <v>308000</v>
      </c>
      <c r="U38" s="344">
        <f t="shared" si="9"/>
        <v>250000</v>
      </c>
      <c r="V38" s="260">
        <f t="shared" si="9"/>
        <v>1440291</v>
      </c>
      <c r="W38" s="261">
        <f>+W39+W40+W41+W42+W43</f>
        <v>0.038138439561144905</v>
      </c>
      <c r="X38" s="259"/>
    </row>
    <row r="39" spans="2:24" ht="14.25">
      <c r="B39" s="7">
        <v>29901</v>
      </c>
      <c r="C39" s="10" t="s">
        <v>16</v>
      </c>
      <c r="D39" s="351">
        <v>59944</v>
      </c>
      <c r="E39" s="345">
        <v>0</v>
      </c>
      <c r="F39" s="345">
        <v>0</v>
      </c>
      <c r="G39" s="345">
        <v>0</v>
      </c>
      <c r="H39" s="345">
        <v>0</v>
      </c>
      <c r="I39" s="351">
        <v>0</v>
      </c>
      <c r="J39" s="346">
        <v>192404</v>
      </c>
      <c r="K39" s="345">
        <v>0</v>
      </c>
      <c r="L39" s="345">
        <v>0</v>
      </c>
      <c r="M39" s="345">
        <v>0</v>
      </c>
      <c r="N39" s="345">
        <v>0</v>
      </c>
      <c r="O39" s="349">
        <v>0</v>
      </c>
      <c r="P39" s="345">
        <v>0</v>
      </c>
      <c r="Q39" s="345">
        <v>0</v>
      </c>
      <c r="R39" s="345">
        <v>0</v>
      </c>
      <c r="S39" s="348">
        <v>24419</v>
      </c>
      <c r="T39" s="348">
        <v>308000</v>
      </c>
      <c r="U39" s="351">
        <v>0</v>
      </c>
      <c r="V39" s="257">
        <f>SUM(D39:U39)</f>
        <v>584767</v>
      </c>
      <c r="W39" s="262">
        <f>+V39/$V$9</f>
        <v>0.015484440912879429</v>
      </c>
      <c r="X39" s="263"/>
    </row>
    <row r="40" spans="1:24" ht="14.25" customHeight="1">
      <c r="A40" s="9"/>
      <c r="B40" s="7">
        <v>29903</v>
      </c>
      <c r="C40" s="10" t="s">
        <v>17</v>
      </c>
      <c r="D40" s="351">
        <v>53000</v>
      </c>
      <c r="E40" s="345">
        <v>0</v>
      </c>
      <c r="F40" s="351">
        <v>218335</v>
      </c>
      <c r="G40" s="345">
        <v>0</v>
      </c>
      <c r="H40" s="345">
        <v>0</v>
      </c>
      <c r="I40" s="345">
        <v>0</v>
      </c>
      <c r="J40" s="346">
        <v>36260</v>
      </c>
      <c r="K40" s="351">
        <v>54474</v>
      </c>
      <c r="L40" s="345">
        <v>0</v>
      </c>
      <c r="M40" s="345">
        <v>0</v>
      </c>
      <c r="N40" s="345">
        <v>0</v>
      </c>
      <c r="O40" s="349">
        <v>0</v>
      </c>
      <c r="P40" s="345">
        <v>0</v>
      </c>
      <c r="Q40" s="345">
        <v>0</v>
      </c>
      <c r="R40" s="345">
        <v>0</v>
      </c>
      <c r="S40" s="348">
        <v>20000</v>
      </c>
      <c r="T40" s="348">
        <v>0</v>
      </c>
      <c r="U40" s="351">
        <v>250000</v>
      </c>
      <c r="V40" s="257">
        <f>SUM(D40:U40)</f>
        <v>632069</v>
      </c>
      <c r="W40" s="262">
        <f>+V40/$V$9</f>
        <v>0.01673698256461597</v>
      </c>
      <c r="X40" s="267"/>
    </row>
    <row r="41" spans="1:24" ht="14.25" customHeight="1">
      <c r="A41" s="9"/>
      <c r="B41" s="7">
        <v>29904</v>
      </c>
      <c r="C41" s="10" t="s">
        <v>133</v>
      </c>
      <c r="D41" s="351"/>
      <c r="E41" s="345"/>
      <c r="F41" s="351"/>
      <c r="G41" s="345"/>
      <c r="H41" s="345"/>
      <c r="I41" s="345"/>
      <c r="J41" s="346"/>
      <c r="K41" s="351"/>
      <c r="L41" s="345"/>
      <c r="M41" s="345"/>
      <c r="N41" s="345"/>
      <c r="O41" s="349"/>
      <c r="P41" s="345"/>
      <c r="Q41" s="345"/>
      <c r="R41" s="345"/>
      <c r="S41" s="348">
        <v>160667</v>
      </c>
      <c r="T41" s="345">
        <v>0</v>
      </c>
      <c r="U41" s="351">
        <v>0</v>
      </c>
      <c r="V41" s="257">
        <f>SUM(D41:U41)</f>
        <v>160667</v>
      </c>
      <c r="W41" s="262">
        <f>+V41/$V$9</f>
        <v>0.004254410163620039</v>
      </c>
      <c r="X41" s="267"/>
    </row>
    <row r="42" spans="2:24" ht="14.25">
      <c r="B42" s="7">
        <v>29907</v>
      </c>
      <c r="C42" s="10" t="s">
        <v>18</v>
      </c>
      <c r="D42" s="345">
        <v>0</v>
      </c>
      <c r="E42" s="345">
        <v>0</v>
      </c>
      <c r="F42" s="345">
        <v>0</v>
      </c>
      <c r="G42" s="345">
        <v>0</v>
      </c>
      <c r="H42" s="345">
        <v>0</v>
      </c>
      <c r="I42" s="345">
        <v>0</v>
      </c>
      <c r="J42" s="346">
        <v>44898</v>
      </c>
      <c r="K42" s="345">
        <v>0</v>
      </c>
      <c r="L42" s="345">
        <v>0</v>
      </c>
      <c r="M42" s="345">
        <v>0</v>
      </c>
      <c r="N42" s="345">
        <v>0</v>
      </c>
      <c r="O42" s="349">
        <v>12022</v>
      </c>
      <c r="P42" s="345">
        <v>0</v>
      </c>
      <c r="Q42" s="345">
        <v>0</v>
      </c>
      <c r="R42" s="345">
        <v>0</v>
      </c>
      <c r="S42" s="345">
        <v>0</v>
      </c>
      <c r="T42" s="345">
        <v>0</v>
      </c>
      <c r="U42" s="351">
        <v>0</v>
      </c>
      <c r="V42" s="257">
        <f>SUM(D42:U42)</f>
        <v>56920</v>
      </c>
      <c r="W42" s="262">
        <f>+V42/$V$9</f>
        <v>0.0015072231790800388</v>
      </c>
      <c r="X42" s="263"/>
    </row>
    <row r="43" spans="2:24" ht="14.25">
      <c r="B43" s="7">
        <v>29999</v>
      </c>
      <c r="C43" s="10" t="s">
        <v>19</v>
      </c>
      <c r="D43" s="345">
        <v>0</v>
      </c>
      <c r="E43" s="345">
        <v>0</v>
      </c>
      <c r="F43" s="345">
        <v>0</v>
      </c>
      <c r="G43" s="345">
        <v>0</v>
      </c>
      <c r="H43" s="345">
        <v>0</v>
      </c>
      <c r="I43" s="345">
        <v>0</v>
      </c>
      <c r="J43" s="345">
        <v>0</v>
      </c>
      <c r="K43" s="345">
        <v>0</v>
      </c>
      <c r="L43" s="345">
        <v>0</v>
      </c>
      <c r="M43" s="345">
        <v>0</v>
      </c>
      <c r="N43" s="345">
        <v>0</v>
      </c>
      <c r="O43" s="351">
        <v>5868</v>
      </c>
      <c r="P43" s="345">
        <v>0</v>
      </c>
      <c r="Q43" s="345">
        <v>0</v>
      </c>
      <c r="R43" s="345">
        <v>0</v>
      </c>
      <c r="S43" s="345">
        <v>0</v>
      </c>
      <c r="T43" s="345">
        <v>0</v>
      </c>
      <c r="U43" s="351">
        <v>0</v>
      </c>
      <c r="V43" s="257">
        <f>SUM(D43:U43)</f>
        <v>5868</v>
      </c>
      <c r="W43" s="262">
        <f>+V43/$V$9</f>
        <v>0.00015538274094943196</v>
      </c>
      <c r="X43" s="263"/>
    </row>
    <row r="44" spans="4:24" ht="14.25">
      <c r="D44" s="343"/>
      <c r="E44" s="343"/>
      <c r="F44" s="343"/>
      <c r="G44" s="343"/>
      <c r="H44" s="343"/>
      <c r="I44" s="343"/>
      <c r="J44" s="343"/>
      <c r="K44" s="343"/>
      <c r="L44" s="343"/>
      <c r="M44" s="343"/>
      <c r="N44" s="343"/>
      <c r="O44" s="350"/>
      <c r="P44" s="343"/>
      <c r="Q44" s="343"/>
      <c r="R44" s="343"/>
      <c r="S44" s="343"/>
      <c r="T44" s="343"/>
      <c r="U44" s="343"/>
      <c r="V44" s="257"/>
      <c r="W44" s="258"/>
      <c r="X44" s="256"/>
    </row>
    <row r="45" spans="1:24" ht="15">
      <c r="A45" s="8">
        <v>5</v>
      </c>
      <c r="B45" s="8"/>
      <c r="C45" s="9" t="s">
        <v>20</v>
      </c>
      <c r="D45" s="344">
        <f aca="true" t="shared" si="10" ref="D45:V45">SUM(D47)</f>
        <v>0</v>
      </c>
      <c r="E45" s="344">
        <f t="shared" si="10"/>
        <v>0</v>
      </c>
      <c r="F45" s="344">
        <f t="shared" si="10"/>
        <v>0</v>
      </c>
      <c r="G45" s="344">
        <f t="shared" si="10"/>
        <v>0</v>
      </c>
      <c r="H45" s="344">
        <f t="shared" si="10"/>
        <v>109825</v>
      </c>
      <c r="I45" s="344">
        <f t="shared" si="10"/>
        <v>0</v>
      </c>
      <c r="J45" s="344">
        <f t="shared" si="10"/>
        <v>0</v>
      </c>
      <c r="K45" s="344">
        <f t="shared" si="10"/>
        <v>0</v>
      </c>
      <c r="L45" s="344">
        <f t="shared" si="10"/>
        <v>0</v>
      </c>
      <c r="M45" s="344">
        <f t="shared" si="10"/>
        <v>0</v>
      </c>
      <c r="N45" s="344">
        <f t="shared" si="10"/>
        <v>0</v>
      </c>
      <c r="O45" s="344">
        <f t="shared" si="10"/>
        <v>0</v>
      </c>
      <c r="P45" s="344">
        <f t="shared" si="10"/>
        <v>0</v>
      </c>
      <c r="Q45" s="344">
        <f t="shared" si="10"/>
        <v>0</v>
      </c>
      <c r="R45" s="344">
        <f t="shared" si="10"/>
        <v>0</v>
      </c>
      <c r="S45" s="344">
        <f t="shared" si="10"/>
        <v>0</v>
      </c>
      <c r="T45" s="344">
        <f>SUM(T47)</f>
        <v>0</v>
      </c>
      <c r="U45" s="344">
        <f t="shared" si="10"/>
        <v>0</v>
      </c>
      <c r="V45" s="260">
        <f t="shared" si="10"/>
        <v>109825</v>
      </c>
      <c r="W45" s="261">
        <f>+W47</f>
        <v>0.0029081304575274995</v>
      </c>
      <c r="X45" s="259"/>
    </row>
    <row r="46" spans="1:24" ht="15">
      <c r="A46" s="9"/>
      <c r="B46" s="8"/>
      <c r="C46" s="9"/>
      <c r="D46" s="344"/>
      <c r="E46" s="344"/>
      <c r="F46" s="344"/>
      <c r="G46" s="344"/>
      <c r="H46" s="344"/>
      <c r="I46" s="344"/>
      <c r="J46" s="344"/>
      <c r="K46" s="344"/>
      <c r="L46" s="344"/>
      <c r="M46" s="344"/>
      <c r="N46" s="344"/>
      <c r="O46" s="344"/>
      <c r="P46" s="344"/>
      <c r="Q46" s="344"/>
      <c r="R46" s="344"/>
      <c r="S46" s="344"/>
      <c r="T46" s="344"/>
      <c r="U46" s="344"/>
      <c r="V46" s="260"/>
      <c r="W46" s="261"/>
      <c r="X46" s="259"/>
    </row>
    <row r="47" spans="1:24" ht="15">
      <c r="A47" s="9">
        <v>501</v>
      </c>
      <c r="B47" s="8"/>
      <c r="C47" s="9" t="s">
        <v>21</v>
      </c>
      <c r="D47" s="344">
        <f>+D48+D49</f>
        <v>0</v>
      </c>
      <c r="E47" s="344">
        <f aca="true" t="shared" si="11" ref="E47:U47">+E48+E49</f>
        <v>0</v>
      </c>
      <c r="F47" s="344">
        <f t="shared" si="11"/>
        <v>0</v>
      </c>
      <c r="G47" s="344">
        <f t="shared" si="11"/>
        <v>0</v>
      </c>
      <c r="H47" s="344">
        <f t="shared" si="11"/>
        <v>109825</v>
      </c>
      <c r="I47" s="344">
        <f t="shared" si="11"/>
        <v>0</v>
      </c>
      <c r="J47" s="344">
        <f t="shared" si="11"/>
        <v>0</v>
      </c>
      <c r="K47" s="344">
        <f t="shared" si="11"/>
        <v>0</v>
      </c>
      <c r="L47" s="344">
        <f t="shared" si="11"/>
        <v>0</v>
      </c>
      <c r="M47" s="344">
        <f t="shared" si="11"/>
        <v>0</v>
      </c>
      <c r="N47" s="344">
        <f t="shared" si="11"/>
        <v>0</v>
      </c>
      <c r="O47" s="344">
        <f t="shared" si="11"/>
        <v>0</v>
      </c>
      <c r="P47" s="344">
        <f t="shared" si="11"/>
        <v>0</v>
      </c>
      <c r="Q47" s="344">
        <f t="shared" si="11"/>
        <v>0</v>
      </c>
      <c r="R47" s="344">
        <f t="shared" si="11"/>
        <v>0</v>
      </c>
      <c r="S47" s="344">
        <f t="shared" si="11"/>
        <v>0</v>
      </c>
      <c r="T47" s="344">
        <f t="shared" si="11"/>
        <v>0</v>
      </c>
      <c r="U47" s="344">
        <f t="shared" si="11"/>
        <v>0</v>
      </c>
      <c r="V47" s="260">
        <f>+V48+V49+V50</f>
        <v>109825</v>
      </c>
      <c r="W47" s="261">
        <f>+W48+W49+W50</f>
        <v>0.0029081304575274995</v>
      </c>
      <c r="X47" s="259"/>
    </row>
    <row r="48" spans="1:24" ht="15">
      <c r="A48" s="9"/>
      <c r="B48" s="7">
        <v>50103</v>
      </c>
      <c r="C48" s="10" t="s">
        <v>127</v>
      </c>
      <c r="D48" s="345">
        <v>0</v>
      </c>
      <c r="E48" s="345">
        <v>0</v>
      </c>
      <c r="F48" s="345">
        <v>0</v>
      </c>
      <c r="G48" s="345">
        <v>0</v>
      </c>
      <c r="H48" s="345">
        <v>53019</v>
      </c>
      <c r="I48" s="345">
        <v>0</v>
      </c>
      <c r="J48" s="345">
        <v>0</v>
      </c>
      <c r="K48" s="345">
        <v>0</v>
      </c>
      <c r="L48" s="345">
        <v>0</v>
      </c>
      <c r="M48" s="345">
        <v>0</v>
      </c>
      <c r="N48" s="345">
        <v>0</v>
      </c>
      <c r="O48" s="345">
        <v>0</v>
      </c>
      <c r="P48" s="345">
        <v>0</v>
      </c>
      <c r="Q48" s="345">
        <v>0</v>
      </c>
      <c r="R48" s="345">
        <v>0</v>
      </c>
      <c r="S48" s="345">
        <v>0</v>
      </c>
      <c r="T48" s="345">
        <v>0</v>
      </c>
      <c r="U48" s="345">
        <v>0</v>
      </c>
      <c r="V48" s="264">
        <f>SUM(D48:U48)</f>
        <v>53019</v>
      </c>
      <c r="W48" s="262">
        <f>+V48/$V$9</f>
        <v>0.0014039259615538401</v>
      </c>
      <c r="X48" s="259"/>
    </row>
    <row r="49" spans="1:24" ht="15">
      <c r="A49" s="9"/>
      <c r="B49" s="7">
        <v>50104</v>
      </c>
      <c r="C49" s="10" t="s">
        <v>22</v>
      </c>
      <c r="D49" s="345">
        <v>0</v>
      </c>
      <c r="E49" s="345">
        <v>0</v>
      </c>
      <c r="F49" s="345">
        <v>0</v>
      </c>
      <c r="G49" s="345">
        <v>0</v>
      </c>
      <c r="H49" s="345">
        <v>56806</v>
      </c>
      <c r="I49" s="345">
        <v>0</v>
      </c>
      <c r="J49" s="345">
        <v>0</v>
      </c>
      <c r="K49" s="345">
        <v>0</v>
      </c>
      <c r="L49" s="345">
        <v>0</v>
      </c>
      <c r="M49" s="345">
        <v>0</v>
      </c>
      <c r="N49" s="345">
        <v>0</v>
      </c>
      <c r="O49" s="345">
        <v>0</v>
      </c>
      <c r="P49" s="345">
        <v>0</v>
      </c>
      <c r="Q49" s="345">
        <v>0</v>
      </c>
      <c r="R49" s="345">
        <v>0</v>
      </c>
      <c r="S49" s="345">
        <v>0</v>
      </c>
      <c r="T49" s="345">
        <v>0</v>
      </c>
      <c r="U49" s="345">
        <v>0</v>
      </c>
      <c r="V49" s="264">
        <f>SUM(D49:U49)</f>
        <v>56806</v>
      </c>
      <c r="W49" s="262">
        <f>+V49/$V$9</f>
        <v>0.0015042044959736594</v>
      </c>
      <c r="X49" s="256"/>
    </row>
    <row r="50" spans="1:24" ht="15">
      <c r="A50" s="9"/>
      <c r="B50" s="7">
        <v>50199</v>
      </c>
      <c r="C50" s="10" t="s">
        <v>134</v>
      </c>
      <c r="D50" s="345">
        <v>0</v>
      </c>
      <c r="E50" s="345">
        <v>0</v>
      </c>
      <c r="F50" s="345">
        <v>0</v>
      </c>
      <c r="G50" s="345">
        <v>0</v>
      </c>
      <c r="H50" s="345">
        <v>0</v>
      </c>
      <c r="I50" s="345">
        <v>0</v>
      </c>
      <c r="J50" s="345">
        <v>0</v>
      </c>
      <c r="K50" s="345">
        <v>0</v>
      </c>
      <c r="L50" s="345">
        <v>0</v>
      </c>
      <c r="M50" s="345">
        <v>0</v>
      </c>
      <c r="N50" s="345">
        <v>0</v>
      </c>
      <c r="O50" s="345">
        <v>0</v>
      </c>
      <c r="P50" s="345">
        <v>0</v>
      </c>
      <c r="Q50" s="345">
        <v>0</v>
      </c>
      <c r="R50" s="345">
        <v>0</v>
      </c>
      <c r="S50" s="345">
        <v>0</v>
      </c>
      <c r="T50" s="345">
        <v>0</v>
      </c>
      <c r="U50" s="345">
        <v>0</v>
      </c>
      <c r="V50" s="264">
        <f>SUM(D50:U50)</f>
        <v>0</v>
      </c>
      <c r="W50" s="262">
        <f>+V50/$V$9</f>
        <v>0</v>
      </c>
      <c r="X50" s="256"/>
    </row>
    <row r="51" spans="1:24" ht="15" thickBot="1">
      <c r="A51" s="11"/>
      <c r="B51" s="3"/>
      <c r="C51" s="5"/>
      <c r="D51" s="347"/>
      <c r="E51" s="347"/>
      <c r="F51" s="347"/>
      <c r="G51" s="347"/>
      <c r="H51" s="347"/>
      <c r="I51" s="347"/>
      <c r="J51" s="347"/>
      <c r="K51" s="347"/>
      <c r="L51" s="347"/>
      <c r="M51" s="347"/>
      <c r="N51" s="347"/>
      <c r="O51" s="347"/>
      <c r="P51" s="347"/>
      <c r="Q51" s="347"/>
      <c r="R51" s="347"/>
      <c r="S51" s="347"/>
      <c r="T51" s="347"/>
      <c r="U51" s="347"/>
      <c r="V51" s="269"/>
      <c r="W51" s="269"/>
      <c r="X51" s="270"/>
    </row>
  </sheetData>
  <sheetProtection/>
  <mergeCells count="25">
    <mergeCell ref="U5:U7"/>
    <mergeCell ref="V5:V7"/>
    <mergeCell ref="W5:W7"/>
    <mergeCell ref="N5:N7"/>
    <mergeCell ref="O5:O7"/>
    <mergeCell ref="P5:P7"/>
    <mergeCell ref="Q5:Q7"/>
    <mergeCell ref="R5:R7"/>
    <mergeCell ref="S5:S7"/>
    <mergeCell ref="I5:I7"/>
    <mergeCell ref="J5:J7"/>
    <mergeCell ref="K5:K7"/>
    <mergeCell ref="L5:L7"/>
    <mergeCell ref="M5:M7"/>
    <mergeCell ref="T5:T7"/>
    <mergeCell ref="A2:H2"/>
    <mergeCell ref="A3:C3"/>
    <mergeCell ref="A5:A7"/>
    <mergeCell ref="B5:B7"/>
    <mergeCell ref="C5:C7"/>
    <mergeCell ref="D5:D7"/>
    <mergeCell ref="E5:E7"/>
    <mergeCell ref="F5:F7"/>
    <mergeCell ref="G5:G7"/>
    <mergeCell ref="H5:H7"/>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B2:J35"/>
  <sheetViews>
    <sheetView zoomScalePageLayoutView="0" workbookViewId="0" topLeftCell="A1">
      <selection activeCell="F33" sqref="F33"/>
    </sheetView>
  </sheetViews>
  <sheetFormatPr defaultColWidth="9.8515625" defaultRowHeight="12.75"/>
  <cols>
    <col min="1" max="1" width="4.57421875" style="108" customWidth="1"/>
    <col min="2" max="2" width="10.140625" style="108" customWidth="1"/>
    <col min="3" max="3" width="12.8515625" style="115" customWidth="1"/>
    <col min="4" max="4" width="63.00390625" style="108" bestFit="1" customWidth="1"/>
    <col min="5" max="5" width="14.140625" style="108" customWidth="1"/>
    <col min="6" max="6" width="14.57421875" style="117" customWidth="1"/>
    <col min="7" max="7" width="14.28125" style="108" customWidth="1"/>
    <col min="8" max="8" width="9.8515625" style="108" customWidth="1"/>
    <col min="9" max="10" width="13.140625" style="108" bestFit="1" customWidth="1"/>
    <col min="11" max="16384" width="9.8515625" style="108" customWidth="1"/>
  </cols>
  <sheetData>
    <row r="1" ht="14.25"/>
    <row r="2" spans="2:7" ht="15">
      <c r="B2" s="695" t="s">
        <v>46</v>
      </c>
      <c r="C2" s="696"/>
      <c r="D2" s="696"/>
      <c r="E2" s="696"/>
      <c r="F2" s="696"/>
      <c r="G2" s="697"/>
    </row>
    <row r="3" spans="2:7" ht="15">
      <c r="B3" s="698" t="s">
        <v>166</v>
      </c>
      <c r="C3" s="698"/>
      <c r="D3" s="698"/>
      <c r="E3" s="698"/>
      <c r="F3" s="698"/>
      <c r="G3" s="698"/>
    </row>
    <row r="4" spans="2:7" ht="15.75" thickBot="1">
      <c r="B4" s="109"/>
      <c r="C4" s="109"/>
      <c r="D4" s="109"/>
      <c r="E4" s="110"/>
      <c r="F4" s="110"/>
      <c r="G4" s="111"/>
    </row>
    <row r="5" spans="2:7" ht="14.25">
      <c r="B5" s="573" t="s">
        <v>8</v>
      </c>
      <c r="C5" s="578" t="s">
        <v>1</v>
      </c>
      <c r="D5" s="699" t="s">
        <v>0</v>
      </c>
      <c r="E5" s="702" t="s">
        <v>142</v>
      </c>
      <c r="F5" s="702" t="s">
        <v>144</v>
      </c>
      <c r="G5" s="702" t="s">
        <v>26</v>
      </c>
    </row>
    <row r="6" spans="2:7" ht="14.25">
      <c r="B6" s="551"/>
      <c r="C6" s="554"/>
      <c r="D6" s="700"/>
      <c r="E6" s="703"/>
      <c r="F6" s="703"/>
      <c r="G6" s="703"/>
    </row>
    <row r="7" spans="2:7" ht="15" thickBot="1">
      <c r="B7" s="552"/>
      <c r="C7" s="555"/>
      <c r="D7" s="701"/>
      <c r="E7" s="704"/>
      <c r="F7" s="704"/>
      <c r="G7" s="704"/>
    </row>
    <row r="8" spans="2:6" ht="15">
      <c r="B8" s="112"/>
      <c r="C8" s="113"/>
      <c r="D8" s="112"/>
      <c r="E8" s="112"/>
      <c r="F8" s="114"/>
    </row>
    <row r="9" spans="2:7" ht="15">
      <c r="B9" s="4"/>
      <c r="C9" s="4"/>
      <c r="D9" s="2"/>
      <c r="E9" s="454"/>
      <c r="F9" s="454"/>
      <c r="G9" s="548"/>
    </row>
    <row r="10" spans="2:7" ht="15">
      <c r="B10" s="4"/>
      <c r="C10" s="4"/>
      <c r="D10" s="121" t="s">
        <v>27</v>
      </c>
      <c r="E10" s="510">
        <f>+E12+E24</f>
        <v>1744200</v>
      </c>
      <c r="F10" s="510">
        <f>+F12+F24</f>
        <v>1651552</v>
      </c>
      <c r="G10" s="545">
        <f>+((F10-E10)/E10)*100</f>
        <v>-5.311776172457288</v>
      </c>
    </row>
    <row r="11" spans="2:7" ht="15">
      <c r="B11" s="4"/>
      <c r="C11" s="4"/>
      <c r="D11" s="121"/>
      <c r="E11" s="511"/>
      <c r="F11" s="511"/>
      <c r="G11" s="132"/>
    </row>
    <row r="12" spans="2:7" ht="15">
      <c r="B12" s="135">
        <v>1</v>
      </c>
      <c r="C12" s="135"/>
      <c r="D12" s="136" t="s">
        <v>2</v>
      </c>
      <c r="E12" s="510">
        <f>+E14+E18+E21</f>
        <v>1335740</v>
      </c>
      <c r="F12" s="510">
        <f>+F14+F18+F21</f>
        <v>1224612</v>
      </c>
      <c r="G12" s="457">
        <f>+((F12-E12)/E12)*100</f>
        <v>-8.3195831524099</v>
      </c>
    </row>
    <row r="13" spans="2:9" ht="15">
      <c r="B13" s="135"/>
      <c r="C13" s="135"/>
      <c r="D13" s="136"/>
      <c r="E13" s="510"/>
      <c r="F13" s="510"/>
      <c r="G13" s="457"/>
      <c r="I13" s="116"/>
    </row>
    <row r="14" spans="2:10" ht="15">
      <c r="B14" s="135">
        <v>103</v>
      </c>
      <c r="C14" s="135"/>
      <c r="D14" s="136" t="s">
        <v>164</v>
      </c>
      <c r="E14" s="510">
        <f>SUM(E15:E16)</f>
        <v>149540</v>
      </c>
      <c r="F14" s="510">
        <f>SUM(F15:F16)</f>
        <v>0</v>
      </c>
      <c r="G14" s="457">
        <f>+((F14-E14)/E14)*100</f>
        <v>-100</v>
      </c>
      <c r="I14" s="116"/>
      <c r="J14" s="118"/>
    </row>
    <row r="15" spans="2:9" ht="15">
      <c r="B15" s="135"/>
      <c r="C15" s="512">
        <v>10303</v>
      </c>
      <c r="D15" s="513" t="s">
        <v>165</v>
      </c>
      <c r="E15" s="514">
        <v>149540</v>
      </c>
      <c r="F15" s="514">
        <v>0</v>
      </c>
      <c r="G15" s="460">
        <f>+((F15-E15)/E15)*100</f>
        <v>-100</v>
      </c>
      <c r="I15" s="116"/>
    </row>
    <row r="16" spans="2:9" ht="15">
      <c r="B16" s="135"/>
      <c r="C16" s="4"/>
      <c r="D16" s="2"/>
      <c r="E16" s="515"/>
      <c r="F16" s="515"/>
      <c r="G16" s="547"/>
      <c r="H16" s="119"/>
      <c r="I16" s="118"/>
    </row>
    <row r="17" spans="2:10" ht="15">
      <c r="B17" s="135"/>
      <c r="C17" s="135"/>
      <c r="D17" s="136"/>
      <c r="E17" s="510"/>
      <c r="F17" s="510"/>
      <c r="G17" s="132"/>
      <c r="I17" s="116"/>
      <c r="J17" s="118"/>
    </row>
    <row r="18" spans="2:9" ht="15">
      <c r="B18" s="135">
        <v>105</v>
      </c>
      <c r="C18" s="139"/>
      <c r="D18" s="140" t="s">
        <v>50</v>
      </c>
      <c r="E18" s="510">
        <f>SUM(E19:E19)</f>
        <v>640200</v>
      </c>
      <c r="F18" s="510">
        <f>SUM(F19:F19)</f>
        <v>678612</v>
      </c>
      <c r="G18" s="457">
        <f>+((F18-E18)/E18)*100</f>
        <v>6</v>
      </c>
      <c r="I18" s="116"/>
    </row>
    <row r="19" spans="2:9" ht="14.25">
      <c r="B19" s="459"/>
      <c r="C19" s="4">
        <v>10502</v>
      </c>
      <c r="D19" s="2" t="s">
        <v>11</v>
      </c>
      <c r="E19" s="514">
        <v>640200</v>
      </c>
      <c r="F19" s="514">
        <v>678612</v>
      </c>
      <c r="G19" s="516">
        <f>+((F19-E19)/E19)*100</f>
        <v>6</v>
      </c>
      <c r="I19" s="116"/>
    </row>
    <row r="20" spans="2:9" ht="14.25">
      <c r="B20" s="4"/>
      <c r="C20" s="4"/>
      <c r="D20" s="2"/>
      <c r="E20" s="511"/>
      <c r="F20" s="511"/>
      <c r="G20" s="132"/>
      <c r="I20" s="116"/>
    </row>
    <row r="21" spans="2:7" ht="15">
      <c r="B21" s="139">
        <v>107</v>
      </c>
      <c r="C21" s="4"/>
      <c r="D21" s="140" t="s">
        <v>5</v>
      </c>
      <c r="E21" s="510">
        <f>SUM(E22:E22)</f>
        <v>546000</v>
      </c>
      <c r="F21" s="510">
        <f>SUM(F22:F22)</f>
        <v>546000</v>
      </c>
      <c r="G21" s="457">
        <f>+((F21-E21)/E21)*100</f>
        <v>0</v>
      </c>
    </row>
    <row r="22" spans="2:9" ht="15">
      <c r="B22" s="4"/>
      <c r="C22" s="4">
        <v>10701</v>
      </c>
      <c r="D22" s="2" t="s">
        <v>67</v>
      </c>
      <c r="E22" s="515">
        <v>546000</v>
      </c>
      <c r="F22" s="515">
        <f>578760-32760</f>
        <v>546000</v>
      </c>
      <c r="G22" s="460">
        <f>+((F22-E22)/E22)*100</f>
        <v>0</v>
      </c>
      <c r="H22" s="119"/>
      <c r="I22" s="118"/>
    </row>
    <row r="23" spans="2:9" ht="14.25">
      <c r="B23" s="4"/>
      <c r="C23" s="4"/>
      <c r="D23" s="2"/>
      <c r="E23" s="511"/>
      <c r="F23" s="511"/>
      <c r="G23" s="460"/>
      <c r="I23" s="116"/>
    </row>
    <row r="24" spans="2:9" ht="15">
      <c r="B24" s="139">
        <v>2</v>
      </c>
      <c r="C24" s="139"/>
      <c r="D24" s="140" t="s">
        <v>62</v>
      </c>
      <c r="E24" s="510">
        <f>+E26+E29</f>
        <v>408460</v>
      </c>
      <c r="F24" s="510">
        <f>+F26+F29</f>
        <v>426940</v>
      </c>
      <c r="G24" s="457">
        <f>+((F24-E24)/E24)*100</f>
        <v>4.524310826029477</v>
      </c>
      <c r="I24" s="116"/>
    </row>
    <row r="25" spans="2:9" ht="14.25">
      <c r="B25" s="4"/>
      <c r="C25" s="4"/>
      <c r="D25" s="2"/>
      <c r="E25" s="511"/>
      <c r="F25" s="511"/>
      <c r="G25" s="460"/>
      <c r="I25" s="116"/>
    </row>
    <row r="26" spans="2:7" ht="15">
      <c r="B26" s="139">
        <v>202</v>
      </c>
      <c r="C26" s="139"/>
      <c r="D26" s="140" t="s">
        <v>14</v>
      </c>
      <c r="E26" s="510">
        <f>SUM(E27)</f>
        <v>100460</v>
      </c>
      <c r="F26" s="510">
        <f>SUM(F27)</f>
        <v>100460</v>
      </c>
      <c r="G26" s="457">
        <f>+((F26-E26)/E26)*100</f>
        <v>0</v>
      </c>
    </row>
    <row r="27" spans="2:9" ht="14.25">
      <c r="B27" s="4"/>
      <c r="C27" s="4">
        <v>20203</v>
      </c>
      <c r="D27" s="2" t="s">
        <v>15</v>
      </c>
      <c r="E27" s="515">
        <v>100460</v>
      </c>
      <c r="F27" s="515">
        <f>106487-6027</f>
        <v>100460</v>
      </c>
      <c r="G27" s="460">
        <f>+((F27-E27)/E27)*100</f>
        <v>0</v>
      </c>
      <c r="I27" s="116"/>
    </row>
    <row r="28" spans="2:10" ht="15">
      <c r="B28" s="4"/>
      <c r="C28" s="4"/>
      <c r="D28" s="2"/>
      <c r="E28" s="511"/>
      <c r="F28" s="511"/>
      <c r="G28" s="460"/>
      <c r="I28" s="116"/>
      <c r="J28" s="118"/>
    </row>
    <row r="29" spans="2:7" ht="15">
      <c r="B29" s="139">
        <v>299</v>
      </c>
      <c r="C29" s="139"/>
      <c r="D29" s="140" t="s">
        <v>147</v>
      </c>
      <c r="E29" s="510">
        <f>SUM(E30:E31)</f>
        <v>308000</v>
      </c>
      <c r="F29" s="510">
        <f>SUM(F30:F31)</f>
        <v>326480</v>
      </c>
      <c r="G29" s="457">
        <f>+((F29-E29)/E29)*100</f>
        <v>6</v>
      </c>
    </row>
    <row r="30" spans="2:7" ht="14.25">
      <c r="B30" s="4"/>
      <c r="C30" s="4">
        <v>29901</v>
      </c>
      <c r="D30" s="2" t="s">
        <v>148</v>
      </c>
      <c r="E30" s="515">
        <v>308000</v>
      </c>
      <c r="F30" s="515">
        <v>0</v>
      </c>
      <c r="G30" s="460">
        <f>+((F30-E30)/E30)*100</f>
        <v>-100</v>
      </c>
    </row>
    <row r="31" spans="2:9" ht="15.75" thickBot="1">
      <c r="B31" s="517"/>
      <c r="C31" s="509">
        <v>29903</v>
      </c>
      <c r="D31" s="518" t="s">
        <v>54</v>
      </c>
      <c r="E31" s="519">
        <v>0</v>
      </c>
      <c r="F31" s="519">
        <v>326480</v>
      </c>
      <c r="G31" s="520">
        <v>100</v>
      </c>
      <c r="I31" s="118"/>
    </row>
    <row r="32" spans="2:9" ht="15">
      <c r="B32" s="40"/>
      <c r="C32" s="40"/>
      <c r="D32" s="40"/>
      <c r="E32" s="40"/>
      <c r="F32" s="40"/>
      <c r="G32" s="40"/>
      <c r="I32" s="118"/>
    </row>
    <row r="33" spans="2:9" ht="15">
      <c r="B33" s="40"/>
      <c r="C33" s="40"/>
      <c r="D33" s="40"/>
      <c r="E33" s="40"/>
      <c r="F33" s="97"/>
      <c r="G33" s="40"/>
      <c r="I33" s="118"/>
    </row>
    <row r="34" ht="14.25">
      <c r="J34" s="120"/>
    </row>
    <row r="35" ht="14.25">
      <c r="J35" s="117"/>
    </row>
  </sheetData>
  <sheetProtection/>
  <mergeCells count="8">
    <mergeCell ref="B2:G2"/>
    <mergeCell ref="B3:G3"/>
    <mergeCell ref="B5:B7"/>
    <mergeCell ref="C5:C7"/>
    <mergeCell ref="D5:D7"/>
    <mergeCell ref="E5:E7"/>
    <mergeCell ref="F5:F7"/>
    <mergeCell ref="G5:G7"/>
  </mergeCells>
  <printOptions/>
  <pageMargins left="0.75" right="0.75" top="1" bottom="1" header="0" footer="0"/>
  <pageSetup orientation="landscape" scale="90" r:id="rId3"/>
  <legacyDrawing r:id="rId2"/>
</worksheet>
</file>

<file path=xl/worksheets/sheet21.xml><?xml version="1.0" encoding="utf-8"?>
<worksheet xmlns="http://schemas.openxmlformats.org/spreadsheetml/2006/main" xmlns:r="http://schemas.openxmlformats.org/officeDocument/2006/relationships">
  <dimension ref="A1:H34"/>
  <sheetViews>
    <sheetView zoomScalePageLayoutView="0" workbookViewId="0" topLeftCell="A2">
      <selection activeCell="G16" sqref="G16"/>
    </sheetView>
  </sheetViews>
  <sheetFormatPr defaultColWidth="11.421875" defaultRowHeight="12.75"/>
  <cols>
    <col min="1" max="1" width="4.7109375" style="165" customWidth="1"/>
    <col min="2" max="2" width="11.421875" style="165" customWidth="1"/>
    <col min="3" max="3" width="12.7109375" style="165" customWidth="1"/>
    <col min="4" max="4" width="48.8515625" style="165" customWidth="1"/>
    <col min="5" max="5" width="14.00390625" style="165" customWidth="1"/>
    <col min="6" max="6" width="15.00390625" style="165" customWidth="1"/>
    <col min="7" max="7" width="15.7109375" style="165" customWidth="1"/>
    <col min="8" max="16384" width="11.421875" style="165" customWidth="1"/>
  </cols>
  <sheetData>
    <row r="1" spans="2:3" ht="14.25">
      <c r="B1" s="166"/>
      <c r="C1" s="166"/>
    </row>
    <row r="2" spans="2:3" ht="14.25">
      <c r="B2" s="166"/>
      <c r="C2" s="166"/>
    </row>
    <row r="3" spans="2:7" ht="15">
      <c r="B3" s="708" t="s">
        <v>68</v>
      </c>
      <c r="C3" s="708"/>
      <c r="D3" s="708"/>
      <c r="E3" s="708"/>
      <c r="F3" s="708"/>
      <c r="G3" s="708"/>
    </row>
    <row r="4" spans="2:7" ht="15">
      <c r="B4" s="687" t="s">
        <v>141</v>
      </c>
      <c r="C4" s="687"/>
      <c r="D4" s="687"/>
      <c r="E4" s="687"/>
      <c r="F4" s="687"/>
      <c r="G4" s="687"/>
    </row>
    <row r="5" spans="2:4" ht="15" thickBot="1">
      <c r="B5" s="167"/>
      <c r="C5" s="168"/>
      <c r="D5" s="169"/>
    </row>
    <row r="6" spans="2:8" ht="15" thickBot="1">
      <c r="B6" s="709" t="s">
        <v>8</v>
      </c>
      <c r="C6" s="709" t="s">
        <v>1</v>
      </c>
      <c r="D6" s="712" t="s">
        <v>0</v>
      </c>
      <c r="E6" s="705" t="s">
        <v>142</v>
      </c>
      <c r="F6" s="705" t="s">
        <v>161</v>
      </c>
      <c r="G6" s="715" t="s">
        <v>26</v>
      </c>
      <c r="H6" s="175"/>
    </row>
    <row r="7" spans="2:7" ht="15" thickBot="1">
      <c r="B7" s="710"/>
      <c r="C7" s="710"/>
      <c r="D7" s="713"/>
      <c r="E7" s="706"/>
      <c r="F7" s="706"/>
      <c r="G7" s="716"/>
    </row>
    <row r="8" spans="2:7" ht="15" thickBot="1">
      <c r="B8" s="711"/>
      <c r="C8" s="711"/>
      <c r="D8" s="714"/>
      <c r="E8" s="707"/>
      <c r="F8" s="707"/>
      <c r="G8" s="717"/>
    </row>
    <row r="9" spans="2:7" ht="15">
      <c r="B9" s="170"/>
      <c r="C9" s="170"/>
      <c r="D9" s="171"/>
      <c r="E9" s="172"/>
      <c r="F9" s="173"/>
      <c r="G9" s="173"/>
    </row>
    <row r="10" spans="2:7" ht="15">
      <c r="B10" s="4"/>
      <c r="C10" s="4"/>
      <c r="D10" s="121" t="s">
        <v>27</v>
      </c>
      <c r="E10" s="133">
        <f>+E12+E20</f>
        <v>2300000</v>
      </c>
      <c r="F10" s="133">
        <f>+F12+F20</f>
        <v>1788963</v>
      </c>
      <c r="G10" s="424">
        <f>+((F10-E10)/E10)*100</f>
        <v>-22.219</v>
      </c>
    </row>
    <row r="11" spans="2:7" ht="15">
      <c r="B11" s="4"/>
      <c r="C11" s="4"/>
      <c r="D11" s="121"/>
      <c r="E11" s="134"/>
      <c r="F11" s="134"/>
      <c r="G11" s="424"/>
    </row>
    <row r="12" spans="1:7" ht="15">
      <c r="A12" s="174"/>
      <c r="B12" s="135">
        <v>1</v>
      </c>
      <c r="C12" s="135"/>
      <c r="D12" s="136" t="s">
        <v>44</v>
      </c>
      <c r="E12" s="130">
        <f>+E14+E17</f>
        <v>2050000</v>
      </c>
      <c r="F12" s="130">
        <f>+F14+F17</f>
        <v>1731193</v>
      </c>
      <c r="G12" s="424">
        <f>+((F12-E12)/E12)*100</f>
        <v>-15.551560975609757</v>
      </c>
    </row>
    <row r="13" spans="1:7" ht="15">
      <c r="A13" s="174"/>
      <c r="B13" s="135"/>
      <c r="C13" s="135"/>
      <c r="D13" s="136"/>
      <c r="E13" s="130"/>
      <c r="F13" s="130"/>
      <c r="G13" s="424"/>
    </row>
    <row r="14" spans="1:7" ht="15">
      <c r="A14" s="174"/>
      <c r="B14" s="139">
        <v>105</v>
      </c>
      <c r="C14" s="4"/>
      <c r="D14" s="140" t="s">
        <v>50</v>
      </c>
      <c r="E14" s="130">
        <f>SUM(E15:E15)</f>
        <v>350000</v>
      </c>
      <c r="F14" s="130">
        <f>SUM(F15:F15)</f>
        <v>201723</v>
      </c>
      <c r="G14" s="424">
        <f>+((F14-E14)/E14)*100</f>
        <v>-42.36485714285714</v>
      </c>
    </row>
    <row r="15" spans="2:7" ht="14.25">
      <c r="B15" s="4"/>
      <c r="C15" s="4">
        <v>10502</v>
      </c>
      <c r="D15" s="2" t="s">
        <v>11</v>
      </c>
      <c r="E15" s="138">
        <v>350000</v>
      </c>
      <c r="F15" s="138">
        <v>201723</v>
      </c>
      <c r="G15" s="425">
        <f>+((F15-E15)/E15)*100</f>
        <v>-42.36485714285714</v>
      </c>
    </row>
    <row r="16" spans="2:7" ht="15">
      <c r="B16" s="4"/>
      <c r="C16" s="4"/>
      <c r="D16" s="2"/>
      <c r="E16" s="141"/>
      <c r="F16" s="141"/>
      <c r="G16" s="424"/>
    </row>
    <row r="17" spans="1:7" ht="15">
      <c r="A17" s="174"/>
      <c r="B17" s="139">
        <v>107</v>
      </c>
      <c r="C17" s="4"/>
      <c r="D17" s="140" t="s">
        <v>30</v>
      </c>
      <c r="E17" s="130">
        <f>+E18</f>
        <v>1700000</v>
      </c>
      <c r="F17" s="130">
        <f>+F18</f>
        <v>1529470</v>
      </c>
      <c r="G17" s="424">
        <f>+((F17-E17)/E17)*100</f>
        <v>-10.031176470588235</v>
      </c>
    </row>
    <row r="18" spans="2:7" ht="15">
      <c r="B18" s="139"/>
      <c r="C18" s="4">
        <v>10701</v>
      </c>
      <c r="D18" s="2" t="s">
        <v>5</v>
      </c>
      <c r="E18" s="138">
        <v>1700000</v>
      </c>
      <c r="F18" s="138">
        <v>1529470</v>
      </c>
      <c r="G18" s="425">
        <f>+((F18-E18)/E18)*100</f>
        <v>-10.031176470588235</v>
      </c>
    </row>
    <row r="19" spans="2:7" ht="15">
      <c r="B19" s="4"/>
      <c r="C19" s="4"/>
      <c r="D19" s="2"/>
      <c r="E19" s="138"/>
      <c r="F19" s="138"/>
      <c r="G19" s="424"/>
    </row>
    <row r="20" spans="2:7" ht="15">
      <c r="B20" s="139">
        <v>2</v>
      </c>
      <c r="C20" s="4"/>
      <c r="D20" s="140" t="s">
        <v>52</v>
      </c>
      <c r="E20" s="130">
        <f>+E22</f>
        <v>250000</v>
      </c>
      <c r="F20" s="130">
        <f>+F22</f>
        <v>57770</v>
      </c>
      <c r="G20" s="424">
        <f>+((F20-E20)/E20)*100</f>
        <v>-76.89200000000001</v>
      </c>
    </row>
    <row r="21" spans="2:7" ht="15">
      <c r="B21" s="139"/>
      <c r="C21" s="4"/>
      <c r="D21" s="140"/>
      <c r="E21" s="130"/>
      <c r="F21" s="130"/>
      <c r="G21" s="424"/>
    </row>
    <row r="22" spans="2:7" ht="15">
      <c r="B22" s="139">
        <v>299</v>
      </c>
      <c r="C22" s="4"/>
      <c r="D22" s="140" t="s">
        <v>147</v>
      </c>
      <c r="E22" s="133">
        <f>+E23</f>
        <v>250000</v>
      </c>
      <c r="F22" s="133">
        <f>+F23</f>
        <v>57770</v>
      </c>
      <c r="G22" s="424">
        <f>+((F22-E22)/E22)*100</f>
        <v>-76.89200000000001</v>
      </c>
    </row>
    <row r="23" spans="2:7" ht="15">
      <c r="B23" s="139"/>
      <c r="C23" s="4">
        <v>29903</v>
      </c>
      <c r="D23" s="2" t="s">
        <v>54</v>
      </c>
      <c r="E23" s="138">
        <v>250000</v>
      </c>
      <c r="F23" s="138">
        <v>57770</v>
      </c>
      <c r="G23" s="425">
        <f>+((F23-E23)/E23)*100</f>
        <v>-76.89200000000001</v>
      </c>
    </row>
    <row r="24" spans="2:7" ht="15.75" thickBot="1">
      <c r="B24" s="59"/>
      <c r="C24" s="3"/>
      <c r="D24" s="105"/>
      <c r="E24" s="483"/>
      <c r="F24" s="483"/>
      <c r="G24" s="484"/>
    </row>
    <row r="25" spans="2:7" ht="15">
      <c r="B25" s="139"/>
      <c r="C25" s="4"/>
      <c r="D25" s="140"/>
      <c r="E25" s="130"/>
      <c r="F25" s="130"/>
      <c r="G25" s="424"/>
    </row>
    <row r="26" spans="2:7" ht="15">
      <c r="B26" s="139"/>
      <c r="C26" s="4"/>
      <c r="D26" s="140"/>
      <c r="E26" s="130"/>
      <c r="F26" s="130"/>
      <c r="G26" s="424"/>
    </row>
    <row r="27" spans="2:7" ht="15">
      <c r="B27" s="139"/>
      <c r="C27" s="4"/>
      <c r="D27" s="140"/>
      <c r="E27" s="130"/>
      <c r="F27" s="130"/>
      <c r="G27" s="424"/>
    </row>
    <row r="28" spans="2:7" ht="15">
      <c r="B28" s="139"/>
      <c r="C28" s="4"/>
      <c r="D28" s="140"/>
      <c r="E28" s="130"/>
      <c r="F28" s="130"/>
      <c r="G28" s="424"/>
    </row>
    <row r="29" s="174" customFormat="1" ht="15"/>
    <row r="31" spans="2:7" ht="15" thickBot="1">
      <c r="B31" s="481"/>
      <c r="C31" s="481"/>
      <c r="D31" s="61"/>
      <c r="E31" s="482"/>
      <c r="F31" s="61"/>
      <c r="G31" s="61"/>
    </row>
    <row r="32" spans="2:7" ht="14.25">
      <c r="B32" s="63"/>
      <c r="C32" s="63"/>
      <c r="D32" s="40"/>
      <c r="E32" s="134"/>
      <c r="F32" s="40"/>
      <c r="G32" s="40"/>
    </row>
    <row r="33" ht="14.25">
      <c r="F33" s="175"/>
    </row>
    <row r="34" spans="5:6" ht="14.25">
      <c r="E34" s="175"/>
      <c r="F34" s="175"/>
    </row>
  </sheetData>
  <sheetProtection/>
  <mergeCells count="8">
    <mergeCell ref="F6:F8"/>
    <mergeCell ref="E6:E8"/>
    <mergeCell ref="B3:G3"/>
    <mergeCell ref="B4:G4"/>
    <mergeCell ref="B6:B8"/>
    <mergeCell ref="C6:C8"/>
    <mergeCell ref="D6:D8"/>
    <mergeCell ref="G6:G8"/>
  </mergeCells>
  <printOptions/>
  <pageMargins left="0.75" right="0.75" top="1" bottom="1" header="0" footer="0"/>
  <pageSetup orientation="landscape" scale="90" r:id="rId4"/>
  <drawing r:id="rId3"/>
  <legacyDrawing r:id="rId2"/>
</worksheet>
</file>

<file path=xl/worksheets/sheet22.xml><?xml version="1.0" encoding="utf-8"?>
<worksheet xmlns="http://schemas.openxmlformats.org/spreadsheetml/2006/main" xmlns:r="http://schemas.openxmlformats.org/officeDocument/2006/relationships">
  <dimension ref="A2:F25"/>
  <sheetViews>
    <sheetView zoomScalePageLayoutView="0" workbookViewId="0" topLeftCell="A1">
      <selection activeCell="F22" sqref="F22"/>
    </sheetView>
  </sheetViews>
  <sheetFormatPr defaultColWidth="11.421875" defaultRowHeight="12.75"/>
  <cols>
    <col min="2" max="2" width="11.421875" style="0" bestFit="1" customWidth="1"/>
    <col min="3" max="3" width="52.57421875" style="0" bestFit="1" customWidth="1"/>
    <col min="4" max="4" width="14.7109375" style="0" customWidth="1"/>
    <col min="5" max="5" width="15.140625" style="0" customWidth="1"/>
    <col min="6" max="6" width="15.421875" style="0" customWidth="1"/>
  </cols>
  <sheetData>
    <row r="2" spans="1:6" ht="15">
      <c r="A2" s="708" t="s">
        <v>163</v>
      </c>
      <c r="B2" s="708"/>
      <c r="C2" s="708"/>
      <c r="D2" s="708"/>
      <c r="E2" s="708"/>
      <c r="F2" s="708"/>
    </row>
    <row r="3" spans="1:6" ht="15">
      <c r="A3" s="687" t="s">
        <v>141</v>
      </c>
      <c r="B3" s="687"/>
      <c r="C3" s="687"/>
      <c r="D3" s="687"/>
      <c r="E3" s="687"/>
      <c r="F3" s="687"/>
    </row>
    <row r="4" spans="1:6" ht="15" thickBot="1">
      <c r="A4" s="167"/>
      <c r="B4" s="168"/>
      <c r="C4" s="169"/>
      <c r="D4" s="165"/>
      <c r="E4" s="165"/>
      <c r="F4" s="165"/>
    </row>
    <row r="5" spans="1:6" ht="13.5" thickBot="1">
      <c r="A5" s="709" t="s">
        <v>8</v>
      </c>
      <c r="B5" s="709" t="s">
        <v>1</v>
      </c>
      <c r="C5" s="712" t="s">
        <v>0</v>
      </c>
      <c r="D5" s="705" t="s">
        <v>142</v>
      </c>
      <c r="E5" s="705" t="s">
        <v>161</v>
      </c>
      <c r="F5" s="715" t="s">
        <v>26</v>
      </c>
    </row>
    <row r="6" spans="1:6" ht="13.5" thickBot="1">
      <c r="A6" s="710"/>
      <c r="B6" s="710"/>
      <c r="C6" s="713"/>
      <c r="D6" s="706"/>
      <c r="E6" s="706"/>
      <c r="F6" s="716"/>
    </row>
    <row r="7" spans="1:6" ht="13.5" thickBot="1">
      <c r="A7" s="711"/>
      <c r="B7" s="711"/>
      <c r="C7" s="714"/>
      <c r="D7" s="707"/>
      <c r="E7" s="707"/>
      <c r="F7" s="717"/>
    </row>
    <row r="8" spans="1:6" ht="15">
      <c r="A8" s="170"/>
      <c r="B8" s="170"/>
      <c r="C8" s="171"/>
      <c r="D8" s="172"/>
      <c r="E8" s="173"/>
      <c r="F8" s="173"/>
    </row>
    <row r="9" spans="1:6" ht="15">
      <c r="A9" s="430"/>
      <c r="B9" s="430"/>
      <c r="C9" s="431" t="s">
        <v>27</v>
      </c>
      <c r="D9" s="432">
        <f>+D11+D19</f>
        <v>0</v>
      </c>
      <c r="E9" s="432">
        <f>+E11+E19</f>
        <v>2463000</v>
      </c>
      <c r="F9" s="546">
        <v>100</v>
      </c>
    </row>
    <row r="10" spans="1:6" ht="15">
      <c r="A10" s="430"/>
      <c r="B10" s="430"/>
      <c r="C10" s="430"/>
      <c r="D10" s="434"/>
      <c r="E10" s="434"/>
      <c r="F10" s="435"/>
    </row>
    <row r="11" spans="1:6" ht="15">
      <c r="A11" s="430">
        <v>1</v>
      </c>
      <c r="B11" s="430"/>
      <c r="C11" s="436" t="s">
        <v>58</v>
      </c>
      <c r="D11" s="434">
        <f>+D13+D16</f>
        <v>0</v>
      </c>
      <c r="E11" s="434">
        <f>+E13+E16</f>
        <v>2163000</v>
      </c>
      <c r="F11" s="433">
        <v>100</v>
      </c>
    </row>
    <row r="12" spans="1:6" ht="14.25">
      <c r="A12" s="437"/>
      <c r="B12" s="437"/>
      <c r="C12" s="437"/>
      <c r="D12" s="438"/>
      <c r="E12" s="438"/>
      <c r="F12" s="439"/>
    </row>
    <row r="13" spans="1:6" ht="15">
      <c r="A13" s="430">
        <v>105</v>
      </c>
      <c r="B13" s="440"/>
      <c r="C13" s="440" t="s">
        <v>71</v>
      </c>
      <c r="D13" s="434">
        <f>D14</f>
        <v>0</v>
      </c>
      <c r="E13" s="434">
        <f>E14</f>
        <v>1258000</v>
      </c>
      <c r="F13" s="433">
        <v>100</v>
      </c>
    </row>
    <row r="14" spans="1:6" ht="14.25">
      <c r="A14" s="441"/>
      <c r="B14" s="441">
        <v>10502</v>
      </c>
      <c r="C14" s="437" t="s">
        <v>168</v>
      </c>
      <c r="D14" s="442">
        <v>0</v>
      </c>
      <c r="E14" s="442">
        <v>1258000</v>
      </c>
      <c r="F14" s="443">
        <v>100</v>
      </c>
    </row>
    <row r="15" spans="1:6" ht="14.25">
      <c r="A15" s="441"/>
      <c r="B15" s="437"/>
      <c r="C15" s="437"/>
      <c r="D15" s="438"/>
      <c r="E15" s="442"/>
      <c r="F15" s="439"/>
    </row>
    <row r="16" spans="1:6" ht="15">
      <c r="A16" s="430">
        <v>107</v>
      </c>
      <c r="B16" s="440"/>
      <c r="C16" s="440" t="s">
        <v>72</v>
      </c>
      <c r="D16" s="434">
        <f>+D17</f>
        <v>0</v>
      </c>
      <c r="E16" s="432">
        <f>+E17</f>
        <v>905000</v>
      </c>
      <c r="F16" s="433">
        <v>100</v>
      </c>
    </row>
    <row r="17" spans="1:6" ht="14.25">
      <c r="A17" s="437"/>
      <c r="B17" s="441">
        <v>10701</v>
      </c>
      <c r="C17" s="437" t="s">
        <v>5</v>
      </c>
      <c r="D17" s="442">
        <v>0</v>
      </c>
      <c r="E17" s="442">
        <v>905000</v>
      </c>
      <c r="F17" s="443">
        <v>1000</v>
      </c>
    </row>
    <row r="18" spans="1:6" ht="14.25">
      <c r="A18" s="441"/>
      <c r="B18" s="437"/>
      <c r="C18" s="437"/>
      <c r="D18" s="438"/>
      <c r="E18" s="442"/>
      <c r="F18" s="439"/>
    </row>
    <row r="19" spans="1:6" ht="15">
      <c r="A19" s="430">
        <v>2</v>
      </c>
      <c r="B19" s="437"/>
      <c r="C19" s="436" t="s">
        <v>62</v>
      </c>
      <c r="D19" s="434">
        <f>D21</f>
        <v>0</v>
      </c>
      <c r="E19" s="432">
        <f>E21</f>
        <v>300000</v>
      </c>
      <c r="F19" s="433">
        <v>100</v>
      </c>
    </row>
    <row r="20" spans="1:6" ht="14.25">
      <c r="A20" s="441"/>
      <c r="B20" s="437"/>
      <c r="C20" s="437"/>
      <c r="D20" s="438"/>
      <c r="E20" s="442"/>
      <c r="F20" s="439"/>
    </row>
    <row r="21" spans="1:6" ht="15">
      <c r="A21" s="139">
        <v>202</v>
      </c>
      <c r="B21" s="139"/>
      <c r="C21" s="140" t="s">
        <v>14</v>
      </c>
      <c r="D21" s="447">
        <f>D22</f>
        <v>0</v>
      </c>
      <c r="E21" s="448">
        <f>E22</f>
        <v>300000</v>
      </c>
      <c r="F21" s="433">
        <v>100</v>
      </c>
    </row>
    <row r="22" spans="1:6" ht="14.25">
      <c r="A22" s="445"/>
      <c r="B22" s="4">
        <v>20203</v>
      </c>
      <c r="C22" s="2" t="s">
        <v>15</v>
      </c>
      <c r="D22" s="442">
        <v>0</v>
      </c>
      <c r="E22" s="442">
        <v>300000</v>
      </c>
      <c r="F22" s="443">
        <v>100</v>
      </c>
    </row>
    <row r="23" spans="1:6" ht="15" thickBot="1">
      <c r="A23" s="450"/>
      <c r="B23" s="450"/>
      <c r="C23" s="450"/>
      <c r="D23" s="450"/>
      <c r="E23" s="451"/>
      <c r="F23" s="450"/>
    </row>
    <row r="24" spans="1:6" ht="14.25">
      <c r="A24" s="445"/>
      <c r="B24" s="445"/>
      <c r="C24" s="445"/>
      <c r="D24" s="452"/>
      <c r="E24" s="449"/>
      <c r="F24" s="453"/>
    </row>
    <row r="25" spans="1:6" ht="14.25">
      <c r="A25" s="445"/>
      <c r="B25" s="445"/>
      <c r="C25" s="445"/>
      <c r="D25" s="452"/>
      <c r="E25" s="449"/>
      <c r="F25" s="453"/>
    </row>
  </sheetData>
  <sheetProtection/>
  <mergeCells count="8">
    <mergeCell ref="A2:F2"/>
    <mergeCell ref="A3:F3"/>
    <mergeCell ref="A5:A7"/>
    <mergeCell ref="B5:B7"/>
    <mergeCell ref="C5:C7"/>
    <mergeCell ref="D5:D7"/>
    <mergeCell ref="E5:E7"/>
    <mergeCell ref="F5:F7"/>
  </mergeCells>
  <printOptions/>
  <pageMargins left="0.7" right="0.7" top="0.75" bottom="0.75" header="0.3" footer="0.3"/>
  <pageSetup orientation="landscape" r:id="rId3"/>
  <legacyDrawing r:id="rId2"/>
</worksheet>
</file>

<file path=xl/worksheets/sheet3.xml><?xml version="1.0" encoding="utf-8"?>
<worksheet xmlns="http://schemas.openxmlformats.org/spreadsheetml/2006/main" xmlns:r="http://schemas.openxmlformats.org/officeDocument/2006/relationships">
  <dimension ref="A2:AC51"/>
  <sheetViews>
    <sheetView zoomScalePageLayoutView="0" workbookViewId="0" topLeftCell="A1">
      <pane xSplit="3" ySplit="7" topLeftCell="D8" activePane="bottomRight" state="frozen"/>
      <selection pane="topLeft" activeCell="H27" sqref="H27"/>
      <selection pane="topRight" activeCell="H27" sqref="H27"/>
      <selection pane="bottomLeft" activeCell="H27" sqref="H27"/>
      <selection pane="bottomRight" activeCell="W5" sqref="W5:W7"/>
    </sheetView>
  </sheetViews>
  <sheetFormatPr defaultColWidth="11.421875" defaultRowHeight="12.75"/>
  <cols>
    <col min="1" max="1" width="10.140625" style="6" customWidth="1"/>
    <col min="2" max="2" width="14.421875" style="7" customWidth="1"/>
    <col min="3" max="3" width="52.421875" style="6" customWidth="1"/>
    <col min="4" max="4" width="21.57421875" style="340" hidden="1" customWidth="1"/>
    <col min="5" max="5" width="16.8515625" style="340" hidden="1" customWidth="1"/>
    <col min="6" max="6" width="15.57421875" style="340" hidden="1" customWidth="1"/>
    <col min="7" max="7" width="14.57421875" style="340" hidden="1" customWidth="1"/>
    <col min="8" max="8" width="15.28125" style="340" hidden="1" customWidth="1"/>
    <col min="9" max="9" width="17.8515625" style="340" hidden="1" customWidth="1"/>
    <col min="10" max="11" width="13.57421875" style="340" hidden="1" customWidth="1"/>
    <col min="12" max="12" width="16.8515625" style="340" hidden="1" customWidth="1"/>
    <col min="13" max="13" width="14.140625" style="340" hidden="1" customWidth="1"/>
    <col min="14" max="14" width="14.00390625" style="340" hidden="1" customWidth="1"/>
    <col min="15" max="15" width="14.140625" style="340" hidden="1" customWidth="1"/>
    <col min="16" max="16" width="16.8515625" style="340" hidden="1" customWidth="1"/>
    <col min="17" max="17" width="14.28125" style="340" hidden="1" customWidth="1"/>
    <col min="18" max="18" width="13.7109375" style="340" hidden="1" customWidth="1"/>
    <col min="19" max="22" width="13.57421875" style="340" hidden="1" customWidth="1"/>
    <col min="23" max="23" width="13.57421875" style="6" customWidth="1"/>
    <col min="24" max="24" width="11.8515625" style="6" customWidth="1"/>
    <col min="25" max="25" width="6.28125" style="6" customWidth="1"/>
    <col min="26" max="26" width="15.7109375" style="6" customWidth="1"/>
    <col min="27" max="27" width="18.28125" style="6" customWidth="1"/>
    <col min="28" max="28" width="19.28125" style="6" customWidth="1"/>
    <col min="29" max="29" width="16.00390625" style="6" customWidth="1"/>
    <col min="30" max="16384" width="11.421875" style="6" customWidth="1"/>
  </cols>
  <sheetData>
    <row r="2" spans="1:8" ht="15" customHeight="1">
      <c r="A2" s="549" t="s">
        <v>124</v>
      </c>
      <c r="B2" s="549"/>
      <c r="C2" s="549"/>
      <c r="D2" s="549"/>
      <c r="E2" s="549"/>
      <c r="F2" s="549"/>
      <c r="G2" s="549"/>
      <c r="H2" s="549"/>
    </row>
    <row r="3" spans="1:3" ht="15.75" thickBot="1">
      <c r="A3" s="549"/>
      <c r="B3" s="549"/>
      <c r="C3" s="549"/>
    </row>
    <row r="4" spans="1:28" ht="15.75" thickBot="1">
      <c r="A4" s="11"/>
      <c r="B4" s="12"/>
      <c r="C4" s="11"/>
      <c r="Z4" s="570" t="s">
        <v>170</v>
      </c>
      <c r="AA4" s="571"/>
      <c r="AB4" s="572"/>
    </row>
    <row r="5" spans="1:28" ht="12.75" customHeight="1">
      <c r="A5" s="550" t="s">
        <v>8</v>
      </c>
      <c r="B5" s="553" t="s">
        <v>1</v>
      </c>
      <c r="C5" s="556" t="s">
        <v>0</v>
      </c>
      <c r="D5" s="559" t="s">
        <v>104</v>
      </c>
      <c r="E5" s="559" t="s">
        <v>105</v>
      </c>
      <c r="F5" s="559" t="s">
        <v>106</v>
      </c>
      <c r="G5" s="559" t="s">
        <v>107</v>
      </c>
      <c r="H5" s="559" t="s">
        <v>108</v>
      </c>
      <c r="I5" s="559" t="s">
        <v>109</v>
      </c>
      <c r="J5" s="559" t="s">
        <v>110</v>
      </c>
      <c r="K5" s="559" t="s">
        <v>111</v>
      </c>
      <c r="L5" s="559" t="s">
        <v>112</v>
      </c>
      <c r="M5" s="559" t="s">
        <v>113</v>
      </c>
      <c r="N5" s="559" t="s">
        <v>114</v>
      </c>
      <c r="O5" s="559" t="s">
        <v>115</v>
      </c>
      <c r="P5" s="559" t="s">
        <v>116</v>
      </c>
      <c r="Q5" s="559" t="s">
        <v>117</v>
      </c>
      <c r="R5" s="559" t="s">
        <v>137</v>
      </c>
      <c r="S5" s="559" t="s">
        <v>118</v>
      </c>
      <c r="T5" s="559" t="s">
        <v>119</v>
      </c>
      <c r="U5" s="559" t="s">
        <v>126</v>
      </c>
      <c r="V5" s="559" t="s">
        <v>169</v>
      </c>
      <c r="W5" s="564" t="s">
        <v>174</v>
      </c>
      <c r="X5" s="564" t="s">
        <v>120</v>
      </c>
      <c r="Y5" s="248"/>
      <c r="Z5" s="567" t="s">
        <v>125</v>
      </c>
      <c r="AA5" s="567" t="s">
        <v>171</v>
      </c>
      <c r="AB5" s="567" t="s">
        <v>172</v>
      </c>
    </row>
    <row r="6" spans="1:28" ht="27.75" customHeight="1">
      <c r="A6" s="551"/>
      <c r="B6" s="554"/>
      <c r="C6" s="557"/>
      <c r="D6" s="560"/>
      <c r="E6" s="560"/>
      <c r="F6" s="560"/>
      <c r="G6" s="560"/>
      <c r="H6" s="560"/>
      <c r="I6" s="560"/>
      <c r="J6" s="560"/>
      <c r="K6" s="560"/>
      <c r="L6" s="560"/>
      <c r="M6" s="560"/>
      <c r="N6" s="560"/>
      <c r="O6" s="560"/>
      <c r="P6" s="560"/>
      <c r="Q6" s="560"/>
      <c r="R6" s="560"/>
      <c r="S6" s="560"/>
      <c r="T6" s="560"/>
      <c r="U6" s="562"/>
      <c r="V6" s="562"/>
      <c r="W6" s="565"/>
      <c r="X6" s="565"/>
      <c r="Y6" s="249"/>
      <c r="Z6" s="568"/>
      <c r="AA6" s="568"/>
      <c r="AB6" s="568"/>
    </row>
    <row r="7" spans="1:28" ht="27" customHeight="1" thickBot="1">
      <c r="A7" s="552"/>
      <c r="B7" s="555"/>
      <c r="C7" s="558"/>
      <c r="D7" s="561"/>
      <c r="E7" s="561"/>
      <c r="F7" s="561"/>
      <c r="G7" s="561"/>
      <c r="H7" s="561"/>
      <c r="I7" s="561"/>
      <c r="J7" s="561"/>
      <c r="K7" s="561"/>
      <c r="L7" s="561"/>
      <c r="M7" s="561"/>
      <c r="N7" s="561"/>
      <c r="O7" s="561"/>
      <c r="P7" s="561"/>
      <c r="Q7" s="561"/>
      <c r="R7" s="561"/>
      <c r="S7" s="561"/>
      <c r="T7" s="561"/>
      <c r="U7" s="563"/>
      <c r="V7" s="563"/>
      <c r="W7" s="566"/>
      <c r="X7" s="566"/>
      <c r="Y7" s="250"/>
      <c r="Z7" s="569"/>
      <c r="AA7" s="569"/>
      <c r="AB7" s="569"/>
    </row>
    <row r="8" spans="4:28" ht="14.25">
      <c r="D8" s="341"/>
      <c r="E8" s="341"/>
      <c r="F8" s="341"/>
      <c r="G8" s="341"/>
      <c r="H8" s="341"/>
      <c r="I8" s="341"/>
      <c r="J8" s="341"/>
      <c r="K8" s="341"/>
      <c r="L8" s="341"/>
      <c r="M8" s="341"/>
      <c r="N8" s="341"/>
      <c r="O8" s="341"/>
      <c r="P8" s="341"/>
      <c r="Q8" s="341"/>
      <c r="R8" s="341"/>
      <c r="S8" s="341"/>
      <c r="T8" s="341"/>
      <c r="U8" s="341"/>
      <c r="V8" s="341"/>
      <c r="W8" s="356"/>
      <c r="X8" s="14"/>
      <c r="Y8" s="251"/>
      <c r="Z8" s="284"/>
      <c r="AA8" s="293"/>
      <c r="AB8" s="294"/>
    </row>
    <row r="9" spans="3:29" ht="15">
      <c r="C9" s="8" t="s">
        <v>23</v>
      </c>
      <c r="D9" s="342">
        <f aca="true" t="shared" si="0" ref="D9:W9">SUM(D11,D30,D45)</f>
        <v>2301548</v>
      </c>
      <c r="E9" s="342">
        <f t="shared" si="0"/>
        <v>2987502</v>
      </c>
      <c r="F9" s="342">
        <f t="shared" si="0"/>
        <v>2179164</v>
      </c>
      <c r="G9" s="342">
        <f t="shared" si="0"/>
        <v>1611094</v>
      </c>
      <c r="H9" s="342">
        <f t="shared" si="0"/>
        <v>1707664</v>
      </c>
      <c r="I9" s="342">
        <f t="shared" si="0"/>
        <v>1496100</v>
      </c>
      <c r="J9" s="342">
        <f t="shared" si="0"/>
        <v>555136</v>
      </c>
      <c r="K9" s="342">
        <f t="shared" si="0"/>
        <v>1685824</v>
      </c>
      <c r="L9" s="342">
        <f t="shared" si="0"/>
        <v>2744552</v>
      </c>
      <c r="M9" s="342">
        <f t="shared" si="0"/>
        <v>2770768</v>
      </c>
      <c r="N9" s="342">
        <f t="shared" si="0"/>
        <v>2593262</v>
      </c>
      <c r="O9" s="342">
        <f t="shared" si="0"/>
        <v>1605342</v>
      </c>
      <c r="P9" s="342">
        <f t="shared" si="0"/>
        <v>2159909</v>
      </c>
      <c r="Q9" s="342">
        <f t="shared" si="0"/>
        <v>2052035</v>
      </c>
      <c r="R9" s="342">
        <f t="shared" si="0"/>
        <v>2155924</v>
      </c>
      <c r="S9" s="342">
        <f t="shared" si="0"/>
        <v>2223444</v>
      </c>
      <c r="T9" s="342">
        <f t="shared" si="0"/>
        <v>1651552</v>
      </c>
      <c r="U9" s="342">
        <f t="shared" si="0"/>
        <v>1788963</v>
      </c>
      <c r="V9" s="342">
        <f t="shared" si="0"/>
        <v>2463000</v>
      </c>
      <c r="W9" s="253">
        <f t="shared" si="0"/>
        <v>38732783</v>
      </c>
      <c r="X9" s="254">
        <f>+X11+X30+X45</f>
        <v>1</v>
      </c>
      <c r="Y9" s="252"/>
      <c r="Z9" s="285">
        <f>+Z11+Z30+Z45</f>
        <v>37764812</v>
      </c>
      <c r="AA9" s="285">
        <f>SUM(AA11,AA30,AA45)</f>
        <v>967971</v>
      </c>
      <c r="AB9" s="334">
        <f>+W9/Z9-1</f>
        <v>0.025631558817239775</v>
      </c>
      <c r="AC9" s="531"/>
    </row>
    <row r="10" spans="3:29" ht="15">
      <c r="C10" s="8"/>
      <c r="D10" s="350"/>
      <c r="E10" s="343"/>
      <c r="F10" s="343"/>
      <c r="G10" s="343"/>
      <c r="H10" s="343"/>
      <c r="I10" s="343"/>
      <c r="J10" s="343"/>
      <c r="K10" s="343"/>
      <c r="L10" s="343"/>
      <c r="M10" s="343"/>
      <c r="N10" s="343"/>
      <c r="O10" s="343"/>
      <c r="P10" s="343"/>
      <c r="Q10" s="343"/>
      <c r="R10" s="343"/>
      <c r="S10" s="343"/>
      <c r="T10" s="343"/>
      <c r="U10" s="343"/>
      <c r="V10" s="343"/>
      <c r="W10" s="257"/>
      <c r="X10" s="258"/>
      <c r="Y10" s="256"/>
      <c r="Z10" s="286"/>
      <c r="AA10" s="286"/>
      <c r="AB10" s="334"/>
      <c r="AC10" s="531"/>
    </row>
    <row r="11" spans="1:29" ht="15">
      <c r="A11" s="8">
        <v>1</v>
      </c>
      <c r="B11" s="8"/>
      <c r="C11" s="9" t="s">
        <v>2</v>
      </c>
      <c r="D11" s="344">
        <f>SUM(D13,D18,D22,D26)</f>
        <v>2185008</v>
      </c>
      <c r="E11" s="344">
        <f aca="true" t="shared" si="1" ref="E11:W11">SUM(E13,E18,E22,E26)</f>
        <v>2281721</v>
      </c>
      <c r="F11" s="344">
        <f t="shared" si="1"/>
        <v>1960829</v>
      </c>
      <c r="G11" s="344">
        <f t="shared" si="1"/>
        <v>1611094</v>
      </c>
      <c r="H11" s="344">
        <f t="shared" si="1"/>
        <v>1171749</v>
      </c>
      <c r="I11" s="344">
        <f t="shared" si="1"/>
        <v>1496100</v>
      </c>
      <c r="J11" s="344">
        <f t="shared" si="1"/>
        <v>413102</v>
      </c>
      <c r="K11" s="344">
        <f t="shared" si="1"/>
        <v>1631340</v>
      </c>
      <c r="L11" s="344">
        <f t="shared" si="1"/>
        <v>2744552</v>
      </c>
      <c r="M11" s="344">
        <f t="shared" si="1"/>
        <v>2770768</v>
      </c>
      <c r="N11" s="344">
        <f t="shared" si="1"/>
        <v>2593262</v>
      </c>
      <c r="O11" s="344">
        <f t="shared" si="1"/>
        <v>1526586</v>
      </c>
      <c r="P11" s="344">
        <f t="shared" si="1"/>
        <v>2081045</v>
      </c>
      <c r="Q11" s="344">
        <f t="shared" si="1"/>
        <v>2052035</v>
      </c>
      <c r="R11" s="344">
        <f t="shared" si="1"/>
        <v>2155924</v>
      </c>
      <c r="S11" s="344">
        <f>SUM(S13,S18,S22,S26)</f>
        <v>1818022</v>
      </c>
      <c r="T11" s="344">
        <f t="shared" si="1"/>
        <v>1224612</v>
      </c>
      <c r="U11" s="344">
        <f>SUM(U13,U18,U22,U26)</f>
        <v>1731193</v>
      </c>
      <c r="V11" s="344">
        <f t="shared" si="1"/>
        <v>2163000</v>
      </c>
      <c r="W11" s="260">
        <f t="shared" si="1"/>
        <v>35611942</v>
      </c>
      <c r="X11" s="261">
        <f>+X13+X18+X22+X26</f>
        <v>0.9194263680975364</v>
      </c>
      <c r="Y11" s="259"/>
      <c r="Z11" s="287">
        <f>+Z13+Z18+Z22+Z26</f>
        <v>34624702</v>
      </c>
      <c r="AA11" s="287">
        <f>SUM(AA13,AA18,AA22,AA26)</f>
        <v>987240</v>
      </c>
      <c r="AB11" s="334">
        <f aca="true" t="shared" si="2" ref="AB11:AB49">+W11/Z11-1</f>
        <v>0.02851259196396838</v>
      </c>
      <c r="AC11" s="531"/>
    </row>
    <row r="12" spans="4:29" ht="15">
      <c r="D12" s="350"/>
      <c r="E12" s="343"/>
      <c r="F12" s="343"/>
      <c r="G12" s="343"/>
      <c r="H12" s="343"/>
      <c r="I12" s="343"/>
      <c r="J12" s="343"/>
      <c r="K12" s="343"/>
      <c r="L12" s="343"/>
      <c r="M12" s="343"/>
      <c r="N12" s="343"/>
      <c r="O12" s="343"/>
      <c r="P12" s="343"/>
      <c r="Q12" s="343"/>
      <c r="R12" s="343"/>
      <c r="S12" s="343"/>
      <c r="T12" s="343"/>
      <c r="U12" s="343"/>
      <c r="V12" s="343"/>
      <c r="W12" s="257"/>
      <c r="X12" s="258"/>
      <c r="Y12" s="256"/>
      <c r="Z12" s="286"/>
      <c r="AA12" s="286"/>
      <c r="AB12" s="334"/>
      <c r="AC12" s="531"/>
    </row>
    <row r="13" spans="1:29" ht="15">
      <c r="A13" s="9">
        <v>103</v>
      </c>
      <c r="B13" s="8"/>
      <c r="C13" s="9" t="s">
        <v>3</v>
      </c>
      <c r="D13" s="344">
        <f>+D14+D15+D16</f>
        <v>265000</v>
      </c>
      <c r="E13" s="344">
        <f aca="true" t="shared" si="3" ref="E13:V13">+E14+E15+E16</f>
        <v>1010193</v>
      </c>
      <c r="F13" s="344">
        <f t="shared" si="3"/>
        <v>0</v>
      </c>
      <c r="G13" s="344">
        <f t="shared" si="3"/>
        <v>0</v>
      </c>
      <c r="H13" s="344">
        <f t="shared" si="3"/>
        <v>317000</v>
      </c>
      <c r="I13" s="344">
        <f t="shared" si="3"/>
        <v>750000</v>
      </c>
      <c r="J13" s="344">
        <f t="shared" si="3"/>
        <v>0</v>
      </c>
      <c r="K13" s="344">
        <f t="shared" si="3"/>
        <v>0</v>
      </c>
      <c r="L13" s="344">
        <f t="shared" si="3"/>
        <v>313414</v>
      </c>
      <c r="M13" s="344">
        <f t="shared" si="3"/>
        <v>0</v>
      </c>
      <c r="N13" s="344">
        <f t="shared" si="3"/>
        <v>0</v>
      </c>
      <c r="O13" s="344">
        <f t="shared" si="3"/>
        <v>0</v>
      </c>
      <c r="P13" s="344">
        <f t="shared" si="3"/>
        <v>0</v>
      </c>
      <c r="Q13" s="344">
        <f t="shared" si="3"/>
        <v>0</v>
      </c>
      <c r="R13" s="344">
        <f t="shared" si="3"/>
        <v>0</v>
      </c>
      <c r="S13" s="344">
        <f t="shared" si="3"/>
        <v>150000</v>
      </c>
      <c r="T13" s="344">
        <f t="shared" si="3"/>
        <v>0</v>
      </c>
      <c r="U13" s="344">
        <f t="shared" si="3"/>
        <v>0</v>
      </c>
      <c r="V13" s="344">
        <f t="shared" si="3"/>
        <v>0</v>
      </c>
      <c r="W13" s="260">
        <f>+W14+W15+W16</f>
        <v>2805607</v>
      </c>
      <c r="X13" s="261">
        <f>+X14+X15+X16</f>
        <v>0.07243494483729714</v>
      </c>
      <c r="Y13" s="259"/>
      <c r="Z13" s="287">
        <f>+Z14+Z15</f>
        <v>2947518</v>
      </c>
      <c r="AA13" s="287">
        <f>+AA14+AA15</f>
        <v>-141911</v>
      </c>
      <c r="AB13" s="334">
        <f t="shared" si="2"/>
        <v>-0.048145931593971625</v>
      </c>
      <c r="AC13" s="531"/>
    </row>
    <row r="14" spans="1:29" ht="15">
      <c r="A14" s="9"/>
      <c r="B14" s="7">
        <v>10301</v>
      </c>
      <c r="C14" s="6" t="s">
        <v>121</v>
      </c>
      <c r="D14" s="345">
        <v>0</v>
      </c>
      <c r="E14" s="354">
        <v>1010193</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257">
        <f>SUM(D14:V14)</f>
        <v>1010193</v>
      </c>
      <c r="X14" s="262">
        <f>+W14/$W$9</f>
        <v>0.02608108485259115</v>
      </c>
      <c r="Y14" s="256"/>
      <c r="Z14" s="286">
        <f>+'2017'!V14</f>
        <v>952564</v>
      </c>
      <c r="AA14" s="286">
        <f>+W14-Z14</f>
        <v>57629</v>
      </c>
      <c r="AB14" s="335">
        <f t="shared" si="2"/>
        <v>0.06049882212638735</v>
      </c>
      <c r="AC14" s="531"/>
    </row>
    <row r="15" spans="1:29" ht="15">
      <c r="A15" s="9"/>
      <c r="B15" s="7">
        <v>10303</v>
      </c>
      <c r="C15" s="6" t="s">
        <v>9</v>
      </c>
      <c r="D15" s="351">
        <v>265000</v>
      </c>
      <c r="E15" s="345">
        <v>0</v>
      </c>
      <c r="F15" s="345">
        <v>0</v>
      </c>
      <c r="G15" s="345">
        <v>0</v>
      </c>
      <c r="H15" s="350">
        <v>317000</v>
      </c>
      <c r="I15" s="343">
        <v>750000</v>
      </c>
      <c r="J15" s="343">
        <v>0</v>
      </c>
      <c r="K15" s="345">
        <v>0</v>
      </c>
      <c r="L15" s="343">
        <v>313414</v>
      </c>
      <c r="M15" s="343">
        <v>0</v>
      </c>
      <c r="N15" s="345">
        <v>0</v>
      </c>
      <c r="O15" s="343">
        <v>0</v>
      </c>
      <c r="P15" s="345">
        <v>0</v>
      </c>
      <c r="Q15" s="345">
        <v>0</v>
      </c>
      <c r="R15" s="345">
        <v>0</v>
      </c>
      <c r="S15" s="343">
        <v>150000</v>
      </c>
      <c r="T15" s="343">
        <v>0</v>
      </c>
      <c r="U15" s="343">
        <v>0</v>
      </c>
      <c r="V15" s="343">
        <v>0</v>
      </c>
      <c r="W15" s="257">
        <f>SUM(D15:V15)</f>
        <v>1795414</v>
      </c>
      <c r="X15" s="262">
        <f>+W15/$W$9</f>
        <v>0.04635385998470598</v>
      </c>
      <c r="Y15" s="256"/>
      <c r="Z15" s="286">
        <f>+'2017'!V15</f>
        <v>1994954</v>
      </c>
      <c r="AA15" s="286">
        <f>+W15-Z15</f>
        <v>-199540</v>
      </c>
      <c r="AB15" s="335">
        <f t="shared" si="2"/>
        <v>-0.1000223564052104</v>
      </c>
      <c r="AC15" s="531"/>
    </row>
    <row r="16" spans="1:29" ht="29.25">
      <c r="A16" s="9"/>
      <c r="B16" s="7">
        <v>10306</v>
      </c>
      <c r="C16" s="6" t="s">
        <v>173</v>
      </c>
      <c r="D16" s="351">
        <v>0</v>
      </c>
      <c r="E16" s="345">
        <v>0</v>
      </c>
      <c r="F16" s="345">
        <v>0</v>
      </c>
      <c r="G16" s="345">
        <v>0</v>
      </c>
      <c r="H16" s="350">
        <v>0</v>
      </c>
      <c r="I16" s="343">
        <v>0</v>
      </c>
      <c r="J16" s="343">
        <v>0</v>
      </c>
      <c r="K16" s="345">
        <v>0</v>
      </c>
      <c r="L16" s="343">
        <v>0</v>
      </c>
      <c r="M16" s="343">
        <v>0</v>
      </c>
      <c r="N16" s="345">
        <v>0</v>
      </c>
      <c r="O16" s="343">
        <v>0</v>
      </c>
      <c r="P16" s="345">
        <v>0</v>
      </c>
      <c r="Q16" s="345">
        <v>0</v>
      </c>
      <c r="R16" s="345">
        <v>0</v>
      </c>
      <c r="S16" s="343">
        <v>0</v>
      </c>
      <c r="T16" s="343">
        <v>0</v>
      </c>
      <c r="U16" s="343">
        <v>0</v>
      </c>
      <c r="V16" s="343">
        <v>0</v>
      </c>
      <c r="W16" s="257">
        <f>SUM(D16:V16)</f>
        <v>0</v>
      </c>
      <c r="X16" s="262">
        <f>+W16/$W$9</f>
        <v>0</v>
      </c>
      <c r="Y16" s="256"/>
      <c r="Z16" s="286">
        <f>+'2017'!V16</f>
        <v>0</v>
      </c>
      <c r="AA16" s="286">
        <f>+W16-Z16</f>
        <v>0</v>
      </c>
      <c r="AB16" s="335">
        <v>1</v>
      </c>
      <c r="AC16" s="531"/>
    </row>
    <row r="17" spans="4:29" ht="15">
      <c r="D17" s="350"/>
      <c r="E17" s="343"/>
      <c r="F17" s="343"/>
      <c r="G17" s="343"/>
      <c r="H17" s="343"/>
      <c r="I17" s="343"/>
      <c r="J17" s="343"/>
      <c r="K17" s="343"/>
      <c r="L17" s="343"/>
      <c r="M17" s="343"/>
      <c r="N17" s="343"/>
      <c r="O17" s="343"/>
      <c r="P17" s="343"/>
      <c r="Q17" s="343"/>
      <c r="R17" s="343"/>
      <c r="S17" s="343"/>
      <c r="T17" s="343"/>
      <c r="U17" s="343"/>
      <c r="V17" s="343"/>
      <c r="W17" s="257"/>
      <c r="X17" s="258"/>
      <c r="Y17" s="256"/>
      <c r="Z17" s="286"/>
      <c r="AA17" s="286"/>
      <c r="AB17" s="334"/>
      <c r="AC17" s="531"/>
    </row>
    <row r="18" spans="1:29" ht="15">
      <c r="A18" s="9">
        <v>104</v>
      </c>
      <c r="B18" s="8"/>
      <c r="C18" s="9" t="s">
        <v>122</v>
      </c>
      <c r="D18" s="344">
        <f>+D19+D20</f>
        <v>0</v>
      </c>
      <c r="E18" s="344">
        <f aca="true" t="shared" si="4" ref="E18:V18">+E19+E20</f>
        <v>0</v>
      </c>
      <c r="F18" s="344">
        <f t="shared" si="4"/>
        <v>0</v>
      </c>
      <c r="G18" s="344">
        <f t="shared" si="4"/>
        <v>0</v>
      </c>
      <c r="H18" s="344">
        <f t="shared" si="4"/>
        <v>0</v>
      </c>
      <c r="I18" s="344">
        <f t="shared" si="4"/>
        <v>0</v>
      </c>
      <c r="J18" s="344">
        <f t="shared" si="4"/>
        <v>0</v>
      </c>
      <c r="K18" s="344">
        <f t="shared" si="4"/>
        <v>0</v>
      </c>
      <c r="L18" s="344">
        <f t="shared" si="4"/>
        <v>0</v>
      </c>
      <c r="M18" s="344">
        <f t="shared" si="4"/>
        <v>1972763</v>
      </c>
      <c r="N18" s="344">
        <f t="shared" si="4"/>
        <v>0</v>
      </c>
      <c r="O18" s="344">
        <f t="shared" si="4"/>
        <v>0</v>
      </c>
      <c r="P18" s="344">
        <f t="shared" si="4"/>
        <v>0</v>
      </c>
      <c r="Q18" s="344">
        <f t="shared" si="4"/>
        <v>0</v>
      </c>
      <c r="R18" s="344">
        <f t="shared" si="4"/>
        <v>0</v>
      </c>
      <c r="S18" s="344">
        <f t="shared" si="4"/>
        <v>0</v>
      </c>
      <c r="T18" s="344">
        <f t="shared" si="4"/>
        <v>0</v>
      </c>
      <c r="U18" s="344">
        <f>+U19+U20</f>
        <v>0</v>
      </c>
      <c r="V18" s="344">
        <f t="shared" si="4"/>
        <v>0</v>
      </c>
      <c r="W18" s="260">
        <f>+W19+W20</f>
        <v>1972763</v>
      </c>
      <c r="X18" s="261">
        <f>+X19+X20</f>
        <v>0.05093264276930475</v>
      </c>
      <c r="Y18" s="259"/>
      <c r="Z18" s="287">
        <f>+Z19+Z20</f>
        <v>2021148</v>
      </c>
      <c r="AA18" s="287">
        <f>+AA19+AA20</f>
        <v>-48385</v>
      </c>
      <c r="AB18" s="334">
        <f t="shared" si="2"/>
        <v>-0.023939365152873537</v>
      </c>
      <c r="AC18" s="531"/>
    </row>
    <row r="19" spans="1:29" ht="15">
      <c r="A19" s="9"/>
      <c r="B19" s="7">
        <v>10406</v>
      </c>
      <c r="C19" s="6" t="s">
        <v>123</v>
      </c>
      <c r="D19" s="345">
        <v>0</v>
      </c>
      <c r="E19" s="345">
        <v>0</v>
      </c>
      <c r="F19" s="345">
        <v>0</v>
      </c>
      <c r="G19" s="345">
        <v>0</v>
      </c>
      <c r="H19" s="345">
        <v>0</v>
      </c>
      <c r="I19" s="345">
        <v>0</v>
      </c>
      <c r="J19" s="346">
        <v>0</v>
      </c>
      <c r="K19" s="345">
        <v>0</v>
      </c>
      <c r="L19" s="345">
        <v>0</v>
      </c>
      <c r="M19" s="345">
        <v>0</v>
      </c>
      <c r="N19" s="345">
        <v>0</v>
      </c>
      <c r="O19" s="345">
        <v>0</v>
      </c>
      <c r="P19" s="345">
        <v>0</v>
      </c>
      <c r="Q19" s="345">
        <v>0</v>
      </c>
      <c r="R19" s="345">
        <v>0</v>
      </c>
      <c r="S19" s="345">
        <v>0</v>
      </c>
      <c r="T19" s="345">
        <v>0</v>
      </c>
      <c r="U19" s="345">
        <v>0</v>
      </c>
      <c r="V19" s="345">
        <v>0</v>
      </c>
      <c r="W19" s="257">
        <f>SUM(D19:V19)</f>
        <v>0</v>
      </c>
      <c r="X19" s="262">
        <f>+W19/$W$9</f>
        <v>0</v>
      </c>
      <c r="Y19" s="256"/>
      <c r="Z19" s="286">
        <f>+'2017'!V19</f>
        <v>160050</v>
      </c>
      <c r="AA19" s="286">
        <f>+W19-Z19</f>
        <v>-160050</v>
      </c>
      <c r="AB19" s="335">
        <f t="shared" si="2"/>
        <v>-1</v>
      </c>
      <c r="AC19" s="531"/>
    </row>
    <row r="20" spans="1:29" ht="15">
      <c r="A20" s="9"/>
      <c r="B20" s="7">
        <v>10499</v>
      </c>
      <c r="C20" s="6" t="s">
        <v>128</v>
      </c>
      <c r="D20" s="345">
        <v>0</v>
      </c>
      <c r="E20" s="345">
        <v>0</v>
      </c>
      <c r="F20" s="345">
        <v>0</v>
      </c>
      <c r="G20" s="345">
        <v>0</v>
      </c>
      <c r="H20" s="345">
        <v>0</v>
      </c>
      <c r="I20" s="345">
        <v>0</v>
      </c>
      <c r="J20" s="346">
        <v>0</v>
      </c>
      <c r="K20" s="345">
        <v>0</v>
      </c>
      <c r="L20" s="345">
        <v>0</v>
      </c>
      <c r="M20" s="345">
        <v>1972763</v>
      </c>
      <c r="N20" s="345">
        <v>0</v>
      </c>
      <c r="O20" s="345">
        <v>0</v>
      </c>
      <c r="P20" s="345">
        <v>0</v>
      </c>
      <c r="Q20" s="345">
        <v>0</v>
      </c>
      <c r="R20" s="345">
        <v>0</v>
      </c>
      <c r="S20" s="345">
        <v>0</v>
      </c>
      <c r="T20" s="345">
        <v>0</v>
      </c>
      <c r="U20" s="345">
        <v>0</v>
      </c>
      <c r="V20" s="345">
        <v>0</v>
      </c>
      <c r="W20" s="257">
        <f>SUM(D20:V20)</f>
        <v>1972763</v>
      </c>
      <c r="X20" s="262">
        <f>+W20/$W$9</f>
        <v>0.05093264276930475</v>
      </c>
      <c r="Y20" s="256"/>
      <c r="Z20" s="286">
        <f>+'2017'!V20</f>
        <v>1861098</v>
      </c>
      <c r="AA20" s="286">
        <f>+W20-Z20</f>
        <v>111665</v>
      </c>
      <c r="AB20" s="335">
        <f t="shared" si="2"/>
        <v>0.059999527160848</v>
      </c>
      <c r="AC20" s="531"/>
    </row>
    <row r="21" spans="4:29" ht="15">
      <c r="D21" s="350"/>
      <c r="E21" s="343"/>
      <c r="F21" s="343"/>
      <c r="G21" s="343"/>
      <c r="H21" s="343"/>
      <c r="I21" s="343"/>
      <c r="J21" s="343"/>
      <c r="K21" s="343"/>
      <c r="L21" s="343"/>
      <c r="M21" s="343"/>
      <c r="N21" s="343"/>
      <c r="O21" s="343"/>
      <c r="P21" s="343"/>
      <c r="Q21" s="343"/>
      <c r="R21" s="343"/>
      <c r="S21" s="343"/>
      <c r="T21" s="343"/>
      <c r="U21" s="343"/>
      <c r="V21" s="343"/>
      <c r="W21" s="257"/>
      <c r="X21" s="258"/>
      <c r="Y21" s="256"/>
      <c r="Z21" s="286"/>
      <c r="AA21" s="286"/>
      <c r="AB21" s="334"/>
      <c r="AC21" s="531"/>
    </row>
    <row r="22" spans="1:29" ht="15">
      <c r="A22" s="9">
        <v>105</v>
      </c>
      <c r="B22" s="8"/>
      <c r="C22" s="9" t="s">
        <v>4</v>
      </c>
      <c r="D22" s="344">
        <f>SUM(D23:D24)</f>
        <v>762488</v>
      </c>
      <c r="E22" s="344">
        <f aca="true" t="shared" si="5" ref="E22:W22">SUM(E23:E24)</f>
        <v>0</v>
      </c>
      <c r="F22" s="344">
        <f t="shared" si="5"/>
        <v>801803</v>
      </c>
      <c r="G22" s="344">
        <f t="shared" si="5"/>
        <v>0</v>
      </c>
      <c r="H22" s="344">
        <f t="shared" si="5"/>
        <v>0</v>
      </c>
      <c r="I22" s="344">
        <f t="shared" si="5"/>
        <v>620100</v>
      </c>
      <c r="J22" s="344">
        <f t="shared" si="5"/>
        <v>413102</v>
      </c>
      <c r="K22" s="344">
        <f t="shared" si="5"/>
        <v>189210</v>
      </c>
      <c r="L22" s="344">
        <f t="shared" si="5"/>
        <v>875653</v>
      </c>
      <c r="M22" s="344">
        <f t="shared" si="5"/>
        <v>798005</v>
      </c>
      <c r="N22" s="344">
        <f t="shared" si="5"/>
        <v>1397462</v>
      </c>
      <c r="O22" s="344">
        <f t="shared" si="5"/>
        <v>1116752</v>
      </c>
      <c r="P22" s="344">
        <f t="shared" si="5"/>
        <v>640187</v>
      </c>
      <c r="Q22" s="344">
        <f t="shared" si="5"/>
        <v>428295</v>
      </c>
      <c r="R22" s="344">
        <f t="shared" si="5"/>
        <v>696914</v>
      </c>
      <c r="S22" s="344">
        <f t="shared" si="5"/>
        <v>488365</v>
      </c>
      <c r="T22" s="344">
        <f t="shared" si="5"/>
        <v>678612</v>
      </c>
      <c r="U22" s="344">
        <f>SUM(U23:U24)</f>
        <v>201723</v>
      </c>
      <c r="V22" s="344">
        <f t="shared" si="5"/>
        <v>1258000</v>
      </c>
      <c r="W22" s="260">
        <f t="shared" si="5"/>
        <v>11366671</v>
      </c>
      <c r="X22" s="261">
        <f>+X23+X24</f>
        <v>0.2934638339827014</v>
      </c>
      <c r="Y22" s="259"/>
      <c r="Z22" s="287">
        <f>+Z23+Z24</f>
        <v>10423313</v>
      </c>
      <c r="AA22" s="287">
        <f>SUM(AA23:AA24)</f>
        <v>943358</v>
      </c>
      <c r="AB22" s="334">
        <f t="shared" si="2"/>
        <v>0.09050462170712903</v>
      </c>
      <c r="AC22" s="531"/>
    </row>
    <row r="23" spans="1:29" ht="13.5" customHeight="1">
      <c r="A23" s="9"/>
      <c r="B23" s="7">
        <v>10501</v>
      </c>
      <c r="C23" s="6" t="s">
        <v>10</v>
      </c>
      <c r="D23" s="345">
        <v>0</v>
      </c>
      <c r="E23" s="345">
        <v>0</v>
      </c>
      <c r="F23" s="349">
        <v>400272</v>
      </c>
      <c r="G23" s="345">
        <v>0</v>
      </c>
      <c r="H23" s="345">
        <v>0</v>
      </c>
      <c r="I23" s="349">
        <v>212000</v>
      </c>
      <c r="J23" s="346">
        <v>113102</v>
      </c>
      <c r="K23" s="343">
        <v>0</v>
      </c>
      <c r="L23" s="348">
        <v>228857</v>
      </c>
      <c r="M23" s="348">
        <v>208564</v>
      </c>
      <c r="N23" s="349">
        <v>488900</v>
      </c>
      <c r="O23" s="349">
        <v>69896</v>
      </c>
      <c r="P23" s="353">
        <v>106689</v>
      </c>
      <c r="Q23" s="349">
        <v>114122</v>
      </c>
      <c r="R23" s="349">
        <v>110038</v>
      </c>
      <c r="S23" s="348">
        <v>0</v>
      </c>
      <c r="T23" s="348">
        <v>0</v>
      </c>
      <c r="U23" s="351">
        <v>0</v>
      </c>
      <c r="V23" s="351">
        <v>0</v>
      </c>
      <c r="W23" s="257">
        <f>SUM(D23:V23)</f>
        <v>2052440</v>
      </c>
      <c r="X23" s="262">
        <f>+W23/$W$9</f>
        <v>0.0529897374015185</v>
      </c>
      <c r="Y23" s="263"/>
      <c r="Z23" s="288">
        <f>+'2017'!V23</f>
        <v>2321370</v>
      </c>
      <c r="AA23" s="286">
        <f>+W23-Z23</f>
        <v>-268930</v>
      </c>
      <c r="AB23" s="335">
        <f t="shared" si="2"/>
        <v>-0.11584969220761876</v>
      </c>
      <c r="AC23" s="531"/>
    </row>
    <row r="24" spans="2:29" ht="14.25">
      <c r="B24" s="7">
        <v>10502</v>
      </c>
      <c r="C24" s="6" t="s">
        <v>11</v>
      </c>
      <c r="D24" s="351">
        <v>762488</v>
      </c>
      <c r="E24" s="345">
        <v>0</v>
      </c>
      <c r="F24" s="349">
        <v>401531</v>
      </c>
      <c r="G24" s="345">
        <v>0</v>
      </c>
      <c r="H24" s="345">
        <v>0</v>
      </c>
      <c r="I24" s="349">
        <v>408100</v>
      </c>
      <c r="J24" s="346">
        <v>300000</v>
      </c>
      <c r="K24" s="349">
        <v>189210</v>
      </c>
      <c r="L24" s="348">
        <v>646796</v>
      </c>
      <c r="M24" s="348">
        <v>589441</v>
      </c>
      <c r="N24" s="349">
        <v>908562</v>
      </c>
      <c r="O24" s="349">
        <v>1046856</v>
      </c>
      <c r="P24" s="353">
        <v>533498</v>
      </c>
      <c r="Q24" s="349">
        <v>314173</v>
      </c>
      <c r="R24" s="349">
        <v>586876</v>
      </c>
      <c r="S24" s="348">
        <v>488365</v>
      </c>
      <c r="T24" s="348">
        <v>678612</v>
      </c>
      <c r="U24" s="351">
        <v>201723</v>
      </c>
      <c r="V24" s="351">
        <v>1258000</v>
      </c>
      <c r="W24" s="257">
        <f>SUM(D24:V24)</f>
        <v>9314231</v>
      </c>
      <c r="X24" s="262">
        <f>+W24/$W$9</f>
        <v>0.24047409658118293</v>
      </c>
      <c r="Y24" s="263"/>
      <c r="Z24" s="288">
        <f>+'2017'!V24</f>
        <v>8101943</v>
      </c>
      <c r="AA24" s="286">
        <f>+W24-Z24</f>
        <v>1212288</v>
      </c>
      <c r="AB24" s="335">
        <f t="shared" si="2"/>
        <v>0.14962929262770674</v>
      </c>
      <c r="AC24" s="531"/>
    </row>
    <row r="25" spans="4:29" ht="15">
      <c r="D25" s="350"/>
      <c r="E25" s="343"/>
      <c r="F25" s="350"/>
      <c r="G25" s="343"/>
      <c r="H25" s="343"/>
      <c r="I25" s="343"/>
      <c r="J25" s="343"/>
      <c r="K25" s="350"/>
      <c r="L25" s="343"/>
      <c r="M25" s="343"/>
      <c r="N25" s="350"/>
      <c r="O25" s="343"/>
      <c r="P25" s="343"/>
      <c r="Q25" s="350"/>
      <c r="R25" s="350"/>
      <c r="S25" s="343"/>
      <c r="T25" s="343"/>
      <c r="U25" s="350"/>
      <c r="V25" s="350"/>
      <c r="W25" s="265"/>
      <c r="X25" s="266"/>
      <c r="Y25" s="255"/>
      <c r="Z25" s="289"/>
      <c r="AA25" s="289"/>
      <c r="AB25" s="334"/>
      <c r="AC25" s="531"/>
    </row>
    <row r="26" spans="1:29" ht="15">
      <c r="A26" s="9">
        <v>107</v>
      </c>
      <c r="C26" s="9" t="s">
        <v>12</v>
      </c>
      <c r="D26" s="344">
        <f>SUM(D27:D28)</f>
        <v>1157520</v>
      </c>
      <c r="E26" s="344">
        <f aca="true" t="shared" si="6" ref="E26:W26">SUM(E27:E28)</f>
        <v>1271528</v>
      </c>
      <c r="F26" s="344">
        <f t="shared" si="6"/>
        <v>1159026</v>
      </c>
      <c r="G26" s="344">
        <f t="shared" si="6"/>
        <v>1611094</v>
      </c>
      <c r="H26" s="344">
        <f t="shared" si="6"/>
        <v>854749</v>
      </c>
      <c r="I26" s="344">
        <f t="shared" si="6"/>
        <v>126000</v>
      </c>
      <c r="J26" s="344">
        <f t="shared" si="6"/>
        <v>0</v>
      </c>
      <c r="K26" s="344">
        <f t="shared" si="6"/>
        <v>1442130</v>
      </c>
      <c r="L26" s="344">
        <f t="shared" si="6"/>
        <v>1555485</v>
      </c>
      <c r="M26" s="344">
        <f t="shared" si="6"/>
        <v>0</v>
      </c>
      <c r="N26" s="344">
        <f t="shared" si="6"/>
        <v>1195800</v>
      </c>
      <c r="O26" s="344">
        <f t="shared" si="6"/>
        <v>409834</v>
      </c>
      <c r="P26" s="344">
        <f t="shared" si="6"/>
        <v>1440858</v>
      </c>
      <c r="Q26" s="344">
        <f t="shared" si="6"/>
        <v>1623740</v>
      </c>
      <c r="R26" s="344">
        <f t="shared" si="6"/>
        <v>1459010</v>
      </c>
      <c r="S26" s="344">
        <f t="shared" si="6"/>
        <v>1179657</v>
      </c>
      <c r="T26" s="344">
        <f t="shared" si="6"/>
        <v>546000</v>
      </c>
      <c r="U26" s="344">
        <f>SUM(U27:U28)</f>
        <v>1529470</v>
      </c>
      <c r="V26" s="344">
        <f t="shared" si="6"/>
        <v>905000</v>
      </c>
      <c r="W26" s="260">
        <f t="shared" si="6"/>
        <v>19466901</v>
      </c>
      <c r="X26" s="261">
        <f>+X27+X28</f>
        <v>0.5025949465082331</v>
      </c>
      <c r="Y26" s="259"/>
      <c r="Z26" s="287">
        <f>+Z27+Z28</f>
        <v>19232723</v>
      </c>
      <c r="AA26" s="287">
        <f>SUM(AA27:AA28)</f>
        <v>234178</v>
      </c>
      <c r="AB26" s="334">
        <f t="shared" si="2"/>
        <v>0.012176018965177171</v>
      </c>
      <c r="AC26" s="531"/>
    </row>
    <row r="27" spans="2:29" ht="14.25">
      <c r="B27" s="7">
        <v>10701</v>
      </c>
      <c r="C27" s="6" t="s">
        <v>5</v>
      </c>
      <c r="D27" s="351">
        <v>1157520</v>
      </c>
      <c r="E27" s="343">
        <v>1271528</v>
      </c>
      <c r="F27" s="349">
        <v>1122084</v>
      </c>
      <c r="G27" s="343">
        <v>1359344</v>
      </c>
      <c r="H27" s="343">
        <v>764042</v>
      </c>
      <c r="I27" s="349">
        <v>0</v>
      </c>
      <c r="J27" s="345">
        <v>0</v>
      </c>
      <c r="K27" s="349">
        <v>1442130</v>
      </c>
      <c r="L27" s="348">
        <v>1555485</v>
      </c>
      <c r="M27" s="348">
        <v>0</v>
      </c>
      <c r="N27" s="349">
        <v>1195800</v>
      </c>
      <c r="O27" s="345">
        <v>0</v>
      </c>
      <c r="P27" s="353">
        <v>1387010</v>
      </c>
      <c r="Q27" s="349">
        <v>1501333</v>
      </c>
      <c r="R27" s="349">
        <v>1311363</v>
      </c>
      <c r="S27" s="348">
        <v>1179657</v>
      </c>
      <c r="T27" s="348">
        <v>546000</v>
      </c>
      <c r="U27" s="343">
        <v>1529470</v>
      </c>
      <c r="V27" s="343">
        <v>905000</v>
      </c>
      <c r="W27" s="257">
        <f>SUM(D27:V27)</f>
        <v>18227766</v>
      </c>
      <c r="X27" s="262">
        <f>+W27/$W$9</f>
        <v>0.4706030547817852</v>
      </c>
      <c r="Y27" s="267"/>
      <c r="Z27" s="290">
        <f>+'2017'!V27</f>
        <v>17993491</v>
      </c>
      <c r="AA27" s="286">
        <f>+W27-Z27</f>
        <v>234275</v>
      </c>
      <c r="AB27" s="335">
        <f t="shared" si="2"/>
        <v>0.0130199859493636</v>
      </c>
      <c r="AC27" s="531"/>
    </row>
    <row r="28" spans="2:29" ht="14.25">
      <c r="B28" s="7">
        <v>10702</v>
      </c>
      <c r="C28" s="6" t="s">
        <v>13</v>
      </c>
      <c r="D28" s="345">
        <v>0</v>
      </c>
      <c r="E28" s="345">
        <v>0</v>
      </c>
      <c r="F28" s="349">
        <v>36942</v>
      </c>
      <c r="G28" s="343">
        <v>251750</v>
      </c>
      <c r="H28" s="345">
        <v>90707</v>
      </c>
      <c r="I28" s="349">
        <v>126000</v>
      </c>
      <c r="J28" s="345">
        <v>0</v>
      </c>
      <c r="K28" s="349">
        <v>0</v>
      </c>
      <c r="L28" s="345">
        <v>0</v>
      </c>
      <c r="M28" s="345">
        <v>0</v>
      </c>
      <c r="N28" s="345">
        <v>0</v>
      </c>
      <c r="O28" s="349">
        <v>409834</v>
      </c>
      <c r="P28" s="353">
        <v>53848</v>
      </c>
      <c r="Q28" s="349">
        <v>122407</v>
      </c>
      <c r="R28" s="349">
        <v>147647</v>
      </c>
      <c r="S28" s="345">
        <v>0</v>
      </c>
      <c r="T28" s="345">
        <v>0</v>
      </c>
      <c r="U28" s="343">
        <v>0</v>
      </c>
      <c r="V28" s="343">
        <v>0</v>
      </c>
      <c r="W28" s="257">
        <f>SUM(D28:V28)</f>
        <v>1239135</v>
      </c>
      <c r="X28" s="262">
        <f>+W28/$W$9</f>
        <v>0.031991891726447855</v>
      </c>
      <c r="Y28" s="267"/>
      <c r="Z28" s="290">
        <f>+'2017'!V28</f>
        <v>1239232</v>
      </c>
      <c r="AA28" s="286">
        <f>+W28-Z28</f>
        <v>-97</v>
      </c>
      <c r="AB28" s="335">
        <f t="shared" si="2"/>
        <v>-7.827428600937214E-05</v>
      </c>
      <c r="AC28" s="531"/>
    </row>
    <row r="29" spans="4:29" ht="15">
      <c r="D29" s="350"/>
      <c r="E29" s="343"/>
      <c r="F29" s="343"/>
      <c r="G29" s="343"/>
      <c r="H29" s="343"/>
      <c r="I29" s="343"/>
      <c r="J29" s="343"/>
      <c r="K29" s="343"/>
      <c r="L29" s="343"/>
      <c r="M29" s="343"/>
      <c r="N29" s="343"/>
      <c r="O29" s="343"/>
      <c r="P29" s="343"/>
      <c r="Q29" s="343"/>
      <c r="R29" s="343"/>
      <c r="S29" s="343"/>
      <c r="T29" s="343"/>
      <c r="U29" s="343"/>
      <c r="V29" s="343"/>
      <c r="W29" s="257"/>
      <c r="X29" s="258"/>
      <c r="Y29" s="256"/>
      <c r="Z29" s="286"/>
      <c r="AA29" s="286"/>
      <c r="AB29" s="334"/>
      <c r="AC29" s="531"/>
    </row>
    <row r="30" spans="1:29" ht="15">
      <c r="A30" s="8">
        <v>2</v>
      </c>
      <c r="B30" s="8"/>
      <c r="C30" s="9" t="s">
        <v>6</v>
      </c>
      <c r="D30" s="344">
        <f>SUM(D32,D35,D38)</f>
        <v>116540</v>
      </c>
      <c r="E30" s="344">
        <f aca="true" t="shared" si="7" ref="E30:V30">SUM(E32,E35,E38)</f>
        <v>705781</v>
      </c>
      <c r="F30" s="344">
        <f t="shared" si="7"/>
        <v>218335</v>
      </c>
      <c r="G30" s="344">
        <f t="shared" si="7"/>
        <v>0</v>
      </c>
      <c r="H30" s="344">
        <f t="shared" si="7"/>
        <v>510875</v>
      </c>
      <c r="I30" s="344">
        <f t="shared" si="7"/>
        <v>0</v>
      </c>
      <c r="J30" s="344">
        <f t="shared" si="7"/>
        <v>142034</v>
      </c>
      <c r="K30" s="344">
        <f t="shared" si="7"/>
        <v>54484</v>
      </c>
      <c r="L30" s="344">
        <f>SUM(L32,L35,L38)</f>
        <v>0</v>
      </c>
      <c r="M30" s="344">
        <f t="shared" si="7"/>
        <v>0</v>
      </c>
      <c r="N30" s="344">
        <f t="shared" si="7"/>
        <v>0</v>
      </c>
      <c r="O30" s="344">
        <f t="shared" si="7"/>
        <v>78756</v>
      </c>
      <c r="P30" s="344">
        <f>SUM(P32,P35,P38)</f>
        <v>78864</v>
      </c>
      <c r="Q30" s="344">
        <f t="shared" si="7"/>
        <v>0</v>
      </c>
      <c r="R30" s="344">
        <f t="shared" si="7"/>
        <v>0</v>
      </c>
      <c r="S30" s="344">
        <f t="shared" si="7"/>
        <v>405422</v>
      </c>
      <c r="T30" s="344">
        <f t="shared" si="7"/>
        <v>426940</v>
      </c>
      <c r="U30" s="344">
        <f>SUM(U32,U35,U38)</f>
        <v>57770</v>
      </c>
      <c r="V30" s="344">
        <f t="shared" si="7"/>
        <v>300000</v>
      </c>
      <c r="W30" s="260">
        <f>SUM(W32,W35,W38)</f>
        <v>3095801</v>
      </c>
      <c r="X30" s="261">
        <f>+X32+X38+X35</f>
        <v>0.079927151116407</v>
      </c>
      <c r="Y30" s="259"/>
      <c r="Z30" s="287">
        <f>+Z32+Z38</f>
        <v>3030285</v>
      </c>
      <c r="AA30" s="287">
        <f>+AA32+AA35+AA38</f>
        <v>65516</v>
      </c>
      <c r="AB30" s="334">
        <f t="shared" si="2"/>
        <v>0.021620408641431332</v>
      </c>
      <c r="AC30" s="531"/>
    </row>
    <row r="31" spans="1:29" ht="15">
      <c r="A31" s="9"/>
      <c r="B31" s="8"/>
      <c r="C31" s="9"/>
      <c r="D31" s="343"/>
      <c r="E31" s="343"/>
      <c r="F31" s="343"/>
      <c r="G31" s="343"/>
      <c r="H31" s="343"/>
      <c r="I31" s="343"/>
      <c r="J31" s="343"/>
      <c r="K31" s="343"/>
      <c r="L31" s="343"/>
      <c r="M31" s="343"/>
      <c r="N31" s="343"/>
      <c r="O31" s="343"/>
      <c r="P31" s="343"/>
      <c r="Q31" s="343"/>
      <c r="R31" s="343"/>
      <c r="S31" s="343"/>
      <c r="T31" s="343"/>
      <c r="U31" s="343"/>
      <c r="V31" s="343"/>
      <c r="W31" s="257"/>
      <c r="X31" s="258"/>
      <c r="Y31" s="256"/>
      <c r="Z31" s="286"/>
      <c r="AA31" s="286"/>
      <c r="AB31" s="334"/>
      <c r="AC31" s="531"/>
    </row>
    <row r="32" spans="1:29" ht="15">
      <c r="A32" s="9">
        <v>202</v>
      </c>
      <c r="C32" s="9" t="s">
        <v>14</v>
      </c>
      <c r="D32" s="344">
        <f aca="true" t="shared" si="8" ref="D32:W32">SUM(D33)</f>
        <v>0</v>
      </c>
      <c r="E32" s="344">
        <f t="shared" si="8"/>
        <v>705781</v>
      </c>
      <c r="F32" s="344">
        <f t="shared" si="8"/>
        <v>0</v>
      </c>
      <c r="G32" s="344">
        <f t="shared" si="8"/>
        <v>0</v>
      </c>
      <c r="H32" s="344">
        <f t="shared" si="8"/>
        <v>386819</v>
      </c>
      <c r="I32" s="344">
        <f t="shared" si="8"/>
        <v>0</v>
      </c>
      <c r="J32" s="344">
        <f t="shared" si="8"/>
        <v>58183</v>
      </c>
      <c r="K32" s="344">
        <f t="shared" si="8"/>
        <v>0</v>
      </c>
      <c r="L32" s="344">
        <f t="shared" si="8"/>
        <v>0</v>
      </c>
      <c r="M32" s="344">
        <f t="shared" si="8"/>
        <v>0</v>
      </c>
      <c r="N32" s="344">
        <f t="shared" si="8"/>
        <v>0</v>
      </c>
      <c r="O32" s="344">
        <f t="shared" si="8"/>
        <v>59793</v>
      </c>
      <c r="P32" s="344">
        <f t="shared" si="8"/>
        <v>78864</v>
      </c>
      <c r="Q32" s="344">
        <f t="shared" si="8"/>
        <v>0</v>
      </c>
      <c r="R32" s="344">
        <f t="shared" si="8"/>
        <v>0</v>
      </c>
      <c r="S32" s="344">
        <f t="shared" si="8"/>
        <v>200000</v>
      </c>
      <c r="T32" s="344">
        <f t="shared" si="8"/>
        <v>100460</v>
      </c>
      <c r="U32" s="344">
        <f t="shared" si="8"/>
        <v>0</v>
      </c>
      <c r="V32" s="344">
        <f t="shared" si="8"/>
        <v>300000</v>
      </c>
      <c r="W32" s="260">
        <f t="shared" si="8"/>
        <v>1889900</v>
      </c>
      <c r="X32" s="261">
        <f>+X33</f>
        <v>0.04879329223515904</v>
      </c>
      <c r="Y32" s="259"/>
      <c r="Z32" s="287">
        <f>+Z33</f>
        <v>1589994</v>
      </c>
      <c r="AA32" s="287">
        <f>SUM(AA33)</f>
        <v>299906</v>
      </c>
      <c r="AB32" s="334">
        <f t="shared" si="2"/>
        <v>0.18862083756290904</v>
      </c>
      <c r="AC32" s="531"/>
    </row>
    <row r="33" spans="1:29" ht="15">
      <c r="A33" s="268"/>
      <c r="B33" s="7">
        <v>20203</v>
      </c>
      <c r="C33" s="6" t="s">
        <v>15</v>
      </c>
      <c r="D33" s="345">
        <v>0</v>
      </c>
      <c r="E33" s="343">
        <v>705781</v>
      </c>
      <c r="F33" s="345">
        <v>0</v>
      </c>
      <c r="G33" s="345">
        <v>0</v>
      </c>
      <c r="H33" s="345">
        <v>386819</v>
      </c>
      <c r="I33" s="345">
        <v>0</v>
      </c>
      <c r="J33" s="343">
        <v>58183</v>
      </c>
      <c r="K33" s="345">
        <v>0</v>
      </c>
      <c r="L33" s="345">
        <v>0</v>
      </c>
      <c r="M33" s="345">
        <v>0</v>
      </c>
      <c r="N33" s="345">
        <v>0</v>
      </c>
      <c r="O33" s="343">
        <v>59793</v>
      </c>
      <c r="P33" s="343">
        <v>78864</v>
      </c>
      <c r="Q33" s="345">
        <v>0</v>
      </c>
      <c r="R33" s="345">
        <v>0</v>
      </c>
      <c r="S33" s="343">
        <v>200000</v>
      </c>
      <c r="T33" s="343">
        <v>100460</v>
      </c>
      <c r="U33" s="343">
        <v>0</v>
      </c>
      <c r="V33" s="343">
        <v>300000</v>
      </c>
      <c r="W33" s="257">
        <f>SUM(D33:V33)</f>
        <v>1889900</v>
      </c>
      <c r="X33" s="262">
        <f>+W33/$W$9</f>
        <v>0.04879329223515904</v>
      </c>
      <c r="Y33" s="256"/>
      <c r="Z33" s="286">
        <f>+'2017'!V33</f>
        <v>1589994</v>
      </c>
      <c r="AA33" s="286">
        <f>+W33-Z33</f>
        <v>299906</v>
      </c>
      <c r="AB33" s="335">
        <f t="shared" si="2"/>
        <v>0.18862083756290904</v>
      </c>
      <c r="AC33" s="531"/>
    </row>
    <row r="34" spans="1:29" ht="15">
      <c r="A34" s="9"/>
      <c r="D34" s="343"/>
      <c r="E34" s="343"/>
      <c r="F34" s="343"/>
      <c r="G34" s="343"/>
      <c r="H34" s="343"/>
      <c r="I34" s="343"/>
      <c r="J34" s="343"/>
      <c r="K34" s="343"/>
      <c r="L34" s="343"/>
      <c r="M34" s="343"/>
      <c r="N34" s="343"/>
      <c r="O34" s="343"/>
      <c r="P34" s="343"/>
      <c r="Q34" s="343"/>
      <c r="R34" s="343"/>
      <c r="S34" s="343"/>
      <c r="T34" s="343"/>
      <c r="U34" s="350"/>
      <c r="V34" s="350"/>
      <c r="W34" s="265"/>
      <c r="X34" s="266"/>
      <c r="Y34" s="255"/>
      <c r="Z34" s="289"/>
      <c r="AA34" s="289"/>
      <c r="AB34" s="334"/>
      <c r="AC34" s="531"/>
    </row>
    <row r="35" spans="1:29" s="9" customFormat="1" ht="30">
      <c r="A35" s="9">
        <v>203</v>
      </c>
      <c r="B35" s="8"/>
      <c r="C35" s="9" t="s">
        <v>136</v>
      </c>
      <c r="D35" s="352">
        <f aca="true" t="shared" si="9" ref="D35:X35">+D36</f>
        <v>0</v>
      </c>
      <c r="E35" s="352">
        <f t="shared" si="9"/>
        <v>0</v>
      </c>
      <c r="F35" s="352">
        <f t="shared" si="9"/>
        <v>0</v>
      </c>
      <c r="G35" s="352">
        <f t="shared" si="9"/>
        <v>0</v>
      </c>
      <c r="H35" s="352">
        <f t="shared" si="9"/>
        <v>79208</v>
      </c>
      <c r="I35" s="352">
        <f t="shared" si="9"/>
        <v>0</v>
      </c>
      <c r="J35" s="352">
        <f t="shared" si="9"/>
        <v>0</v>
      </c>
      <c r="K35" s="352">
        <f t="shared" si="9"/>
        <v>0</v>
      </c>
      <c r="L35" s="352">
        <f t="shared" si="9"/>
        <v>0</v>
      </c>
      <c r="M35" s="352">
        <f t="shared" si="9"/>
        <v>0</v>
      </c>
      <c r="N35" s="352">
        <f t="shared" si="9"/>
        <v>0</v>
      </c>
      <c r="O35" s="352">
        <f t="shared" si="9"/>
        <v>0</v>
      </c>
      <c r="P35" s="352">
        <f t="shared" si="9"/>
        <v>0</v>
      </c>
      <c r="Q35" s="352">
        <f t="shared" si="9"/>
        <v>0</v>
      </c>
      <c r="R35" s="352">
        <f t="shared" si="9"/>
        <v>0</v>
      </c>
      <c r="S35" s="352">
        <f t="shared" si="9"/>
        <v>0</v>
      </c>
      <c r="T35" s="352">
        <f t="shared" si="9"/>
        <v>0</v>
      </c>
      <c r="U35" s="352">
        <f t="shared" si="9"/>
        <v>0</v>
      </c>
      <c r="V35" s="352">
        <f t="shared" si="9"/>
        <v>0</v>
      </c>
      <c r="W35" s="253">
        <f t="shared" si="9"/>
        <v>79208</v>
      </c>
      <c r="X35" s="261">
        <f t="shared" si="9"/>
        <v>0.0020449860264365716</v>
      </c>
      <c r="Y35" s="252"/>
      <c r="Z35" s="285">
        <f>+Z36</f>
        <v>0</v>
      </c>
      <c r="AA35" s="287">
        <f>SUM(AA36)</f>
        <v>79208</v>
      </c>
      <c r="AB35" s="334">
        <v>1</v>
      </c>
      <c r="AC35" s="531"/>
    </row>
    <row r="36" spans="1:29" ht="29.25">
      <c r="A36" s="268"/>
      <c r="B36" s="7">
        <v>20304</v>
      </c>
      <c r="C36" s="6" t="s">
        <v>135</v>
      </c>
      <c r="D36" s="345">
        <v>0</v>
      </c>
      <c r="E36" s="345">
        <v>0</v>
      </c>
      <c r="F36" s="345">
        <v>0</v>
      </c>
      <c r="G36" s="13">
        <v>0</v>
      </c>
      <c r="H36" s="343">
        <v>79208</v>
      </c>
      <c r="I36" s="13">
        <v>0</v>
      </c>
      <c r="J36" s="13">
        <v>0</v>
      </c>
      <c r="K36" s="345">
        <v>0</v>
      </c>
      <c r="L36" s="13">
        <v>0</v>
      </c>
      <c r="M36" s="13">
        <v>0</v>
      </c>
      <c r="N36" s="13">
        <v>0</v>
      </c>
      <c r="O36" s="13">
        <v>0</v>
      </c>
      <c r="P36" s="345">
        <v>0</v>
      </c>
      <c r="Q36" s="345">
        <v>0</v>
      </c>
      <c r="R36" s="345">
        <v>0</v>
      </c>
      <c r="S36" s="13">
        <v>0</v>
      </c>
      <c r="T36" s="345">
        <v>0</v>
      </c>
      <c r="U36" s="345">
        <v>0</v>
      </c>
      <c r="V36" s="345">
        <v>0</v>
      </c>
      <c r="W36" s="257">
        <f>SUM(D36:V36)</f>
        <v>79208</v>
      </c>
      <c r="X36" s="262">
        <f>+W36/$W$9</f>
        <v>0.0020449860264365716</v>
      </c>
      <c r="Y36" s="255"/>
      <c r="Z36" s="289">
        <f>+'2017'!V36</f>
        <v>0</v>
      </c>
      <c r="AA36" s="286">
        <f>+W36-Z36</f>
        <v>79208</v>
      </c>
      <c r="AB36" s="335">
        <v>1</v>
      </c>
      <c r="AC36" s="531"/>
    </row>
    <row r="37" spans="1:29" ht="15">
      <c r="A37" s="9"/>
      <c r="D37" s="343"/>
      <c r="E37" s="343"/>
      <c r="F37" s="343"/>
      <c r="G37" s="343"/>
      <c r="H37" s="343"/>
      <c r="I37" s="343"/>
      <c r="J37" s="343"/>
      <c r="K37" s="343"/>
      <c r="L37" s="343"/>
      <c r="M37" s="343"/>
      <c r="N37" s="343"/>
      <c r="O37" s="343"/>
      <c r="P37" s="343"/>
      <c r="Q37" s="343"/>
      <c r="R37" s="343"/>
      <c r="S37" s="343"/>
      <c r="T37" s="343"/>
      <c r="U37" s="350"/>
      <c r="V37" s="350"/>
      <c r="W37" s="265"/>
      <c r="X37" s="266"/>
      <c r="Y37" s="255"/>
      <c r="Z37" s="289"/>
      <c r="AA37" s="289"/>
      <c r="AB37" s="334"/>
      <c r="AC37" s="531"/>
    </row>
    <row r="38" spans="1:29" ht="13.5" customHeight="1">
      <c r="A38" s="9">
        <v>299</v>
      </c>
      <c r="B38" s="8"/>
      <c r="C38" s="9" t="s">
        <v>7</v>
      </c>
      <c r="D38" s="344">
        <f>SUM(D39:D43)</f>
        <v>116540</v>
      </c>
      <c r="E38" s="344">
        <f aca="true" t="shared" si="10" ref="E38:W38">SUM(E39:E43)</f>
        <v>0</v>
      </c>
      <c r="F38" s="344">
        <f t="shared" si="10"/>
        <v>218335</v>
      </c>
      <c r="G38" s="344">
        <f t="shared" si="10"/>
        <v>0</v>
      </c>
      <c r="H38" s="344">
        <f t="shared" si="10"/>
        <v>44848</v>
      </c>
      <c r="I38" s="344">
        <f t="shared" si="10"/>
        <v>0</v>
      </c>
      <c r="J38" s="344">
        <f t="shared" si="10"/>
        <v>83851</v>
      </c>
      <c r="K38" s="344">
        <f t="shared" si="10"/>
        <v>54484</v>
      </c>
      <c r="L38" s="344">
        <f t="shared" si="10"/>
        <v>0</v>
      </c>
      <c r="M38" s="344">
        <f t="shared" si="10"/>
        <v>0</v>
      </c>
      <c r="N38" s="344">
        <f t="shared" si="10"/>
        <v>0</v>
      </c>
      <c r="O38" s="344">
        <f t="shared" si="10"/>
        <v>18963</v>
      </c>
      <c r="P38" s="344">
        <f t="shared" si="10"/>
        <v>0</v>
      </c>
      <c r="Q38" s="344">
        <f t="shared" si="10"/>
        <v>0</v>
      </c>
      <c r="R38" s="344">
        <f t="shared" si="10"/>
        <v>0</v>
      </c>
      <c r="S38" s="344">
        <f t="shared" si="10"/>
        <v>205422</v>
      </c>
      <c r="T38" s="344">
        <f t="shared" si="10"/>
        <v>326480</v>
      </c>
      <c r="U38" s="344">
        <f>SUM(U39:U43)</f>
        <v>57770</v>
      </c>
      <c r="V38" s="344">
        <f t="shared" si="10"/>
        <v>0</v>
      </c>
      <c r="W38" s="260">
        <f t="shared" si="10"/>
        <v>1126693</v>
      </c>
      <c r="X38" s="261">
        <f>+X39+X40+X41+X42+X43</f>
        <v>0.029088872854811387</v>
      </c>
      <c r="Y38" s="259"/>
      <c r="Z38" s="287">
        <f>+Z39+Z40+Z41+Z42+Z43</f>
        <v>1440291</v>
      </c>
      <c r="AA38" s="287">
        <f>SUM(AA39:AA43)</f>
        <v>-313598</v>
      </c>
      <c r="AB38" s="334">
        <f t="shared" si="2"/>
        <v>-0.2177323888019852</v>
      </c>
      <c r="AC38" s="531"/>
    </row>
    <row r="39" spans="2:29" ht="14.25">
      <c r="B39" s="7">
        <v>29901</v>
      </c>
      <c r="C39" s="10" t="s">
        <v>16</v>
      </c>
      <c r="D39" s="351">
        <v>63540</v>
      </c>
      <c r="E39" s="345">
        <v>0</v>
      </c>
      <c r="F39" s="345">
        <v>0</v>
      </c>
      <c r="G39" s="345">
        <v>0</v>
      </c>
      <c r="H39" s="345">
        <v>20776</v>
      </c>
      <c r="I39" s="351">
        <v>0</v>
      </c>
      <c r="J39" s="346">
        <v>0</v>
      </c>
      <c r="K39" s="345">
        <v>0</v>
      </c>
      <c r="L39" s="345">
        <v>0</v>
      </c>
      <c r="M39" s="345">
        <v>0</v>
      </c>
      <c r="N39" s="345">
        <v>0</v>
      </c>
      <c r="O39" s="349">
        <v>0</v>
      </c>
      <c r="P39" s="345">
        <v>0</v>
      </c>
      <c r="Q39" s="345">
        <v>0</v>
      </c>
      <c r="R39" s="345">
        <v>0</v>
      </c>
      <c r="S39" s="348">
        <v>25884</v>
      </c>
      <c r="T39" s="348">
        <v>0</v>
      </c>
      <c r="U39" s="351">
        <v>0</v>
      </c>
      <c r="V39" s="351">
        <v>0</v>
      </c>
      <c r="W39" s="257">
        <f>SUM(D39:V39)</f>
        <v>110200</v>
      </c>
      <c r="X39" s="262">
        <f>+W39/$W$9</f>
        <v>0.0028451350887954527</v>
      </c>
      <c r="Y39" s="263"/>
      <c r="Z39" s="288">
        <f>+'2017'!V39</f>
        <v>584767</v>
      </c>
      <c r="AA39" s="286">
        <f>+W39-Z39</f>
        <v>-474567</v>
      </c>
      <c r="AB39" s="335">
        <f t="shared" si="2"/>
        <v>-0.8115488733119345</v>
      </c>
      <c r="AC39" s="531"/>
    </row>
    <row r="40" spans="1:29" ht="14.25" customHeight="1">
      <c r="A40" s="9"/>
      <c r="B40" s="7">
        <v>29903</v>
      </c>
      <c r="C40" s="10" t="s">
        <v>17</v>
      </c>
      <c r="D40" s="351">
        <v>53000</v>
      </c>
      <c r="E40" s="345">
        <v>0</v>
      </c>
      <c r="F40" s="351">
        <v>218335</v>
      </c>
      <c r="G40" s="345">
        <v>0</v>
      </c>
      <c r="H40" s="345">
        <v>0</v>
      </c>
      <c r="I40" s="345">
        <v>0</v>
      </c>
      <c r="J40" s="346">
        <v>36260</v>
      </c>
      <c r="K40" s="351">
        <v>54484</v>
      </c>
      <c r="L40" s="345">
        <v>0</v>
      </c>
      <c r="M40" s="345">
        <v>0</v>
      </c>
      <c r="N40" s="345">
        <v>0</v>
      </c>
      <c r="O40" s="349">
        <v>0</v>
      </c>
      <c r="P40" s="345">
        <v>0</v>
      </c>
      <c r="Q40" s="345">
        <v>0</v>
      </c>
      <c r="R40" s="345">
        <v>0</v>
      </c>
      <c r="S40" s="348">
        <v>20000</v>
      </c>
      <c r="T40" s="348">
        <v>326480</v>
      </c>
      <c r="U40" s="351">
        <v>57770</v>
      </c>
      <c r="V40" s="351">
        <v>0</v>
      </c>
      <c r="W40" s="257">
        <f>SUM(D40:V40)</f>
        <v>766329</v>
      </c>
      <c r="X40" s="262">
        <f>+W40/$W$9</f>
        <v>0.0197850229352226</v>
      </c>
      <c r="Y40" s="267"/>
      <c r="Z40" s="290">
        <f>+'2017'!V40</f>
        <v>632069</v>
      </c>
      <c r="AA40" s="286">
        <f>+W40-Z40</f>
        <v>134260</v>
      </c>
      <c r="AB40" s="335">
        <f t="shared" si="2"/>
        <v>0.2124135181443798</v>
      </c>
      <c r="AC40" s="531"/>
    </row>
    <row r="41" spans="1:29" ht="14.25" customHeight="1">
      <c r="A41" s="9"/>
      <c r="B41" s="7">
        <v>29904</v>
      </c>
      <c r="C41" s="10" t="s">
        <v>133</v>
      </c>
      <c r="D41" s="345">
        <v>0</v>
      </c>
      <c r="E41" s="345">
        <v>0</v>
      </c>
      <c r="F41" s="345">
        <v>0</v>
      </c>
      <c r="G41" s="345">
        <v>0</v>
      </c>
      <c r="H41" s="345">
        <v>0</v>
      </c>
      <c r="I41" s="345">
        <v>0</v>
      </c>
      <c r="J41" s="345">
        <v>0</v>
      </c>
      <c r="K41" s="345">
        <v>0</v>
      </c>
      <c r="L41" s="345">
        <v>0</v>
      </c>
      <c r="M41" s="345">
        <v>0</v>
      </c>
      <c r="N41" s="345">
        <v>0</v>
      </c>
      <c r="O41" s="345">
        <v>0</v>
      </c>
      <c r="P41" s="345">
        <v>0</v>
      </c>
      <c r="Q41" s="345">
        <v>0</v>
      </c>
      <c r="R41" s="345">
        <v>0</v>
      </c>
      <c r="S41" s="348">
        <v>159538</v>
      </c>
      <c r="T41" s="345">
        <v>0</v>
      </c>
      <c r="U41" s="351">
        <v>0</v>
      </c>
      <c r="V41" s="351">
        <v>0</v>
      </c>
      <c r="W41" s="257">
        <f>SUM(D41:V41)</f>
        <v>159538</v>
      </c>
      <c r="X41" s="262">
        <f>+W41/$W$9</f>
        <v>0.004118939762216415</v>
      </c>
      <c r="Y41" s="267"/>
      <c r="Z41" s="290">
        <f>+'2017'!V41</f>
        <v>160667</v>
      </c>
      <c r="AA41" s="286">
        <f>+W41-Z41</f>
        <v>-1129</v>
      </c>
      <c r="AB41" s="335">
        <f t="shared" si="2"/>
        <v>-0.007026956375609128</v>
      </c>
      <c r="AC41" s="531"/>
    </row>
    <row r="42" spans="2:29" ht="14.25">
      <c r="B42" s="7">
        <v>29907</v>
      </c>
      <c r="C42" s="10" t="s">
        <v>18</v>
      </c>
      <c r="D42" s="345">
        <v>0</v>
      </c>
      <c r="E42" s="345">
        <v>0</v>
      </c>
      <c r="F42" s="345">
        <v>0</v>
      </c>
      <c r="G42" s="345">
        <v>0</v>
      </c>
      <c r="H42" s="345">
        <v>24072</v>
      </c>
      <c r="I42" s="345">
        <v>0</v>
      </c>
      <c r="J42" s="346">
        <v>47591</v>
      </c>
      <c r="K42" s="345">
        <v>0</v>
      </c>
      <c r="L42" s="345">
        <v>0</v>
      </c>
      <c r="M42" s="345">
        <v>0</v>
      </c>
      <c r="N42" s="345">
        <v>0</v>
      </c>
      <c r="O42" s="349">
        <v>12743</v>
      </c>
      <c r="P42" s="345">
        <v>0</v>
      </c>
      <c r="Q42" s="345">
        <v>0</v>
      </c>
      <c r="R42" s="345">
        <v>0</v>
      </c>
      <c r="S42" s="345">
        <v>0</v>
      </c>
      <c r="T42" s="345">
        <v>0</v>
      </c>
      <c r="U42" s="351">
        <v>0</v>
      </c>
      <c r="V42" s="351">
        <v>0</v>
      </c>
      <c r="W42" s="257">
        <f>SUM(D42:V42)</f>
        <v>84406</v>
      </c>
      <c r="X42" s="262">
        <f>+W42/$W$9</f>
        <v>0.0021791875889734026</v>
      </c>
      <c r="Y42" s="263"/>
      <c r="Z42" s="288">
        <f>+'2017'!V42</f>
        <v>56920</v>
      </c>
      <c r="AA42" s="286">
        <f>+W42-Z42</f>
        <v>27486</v>
      </c>
      <c r="AB42" s="335">
        <f t="shared" si="2"/>
        <v>0.482888264230499</v>
      </c>
      <c r="AC42" s="531"/>
    </row>
    <row r="43" spans="2:29" ht="14.25">
      <c r="B43" s="7">
        <v>29999</v>
      </c>
      <c r="C43" s="10" t="s">
        <v>19</v>
      </c>
      <c r="D43" s="345">
        <v>0</v>
      </c>
      <c r="E43" s="345">
        <v>0</v>
      </c>
      <c r="F43" s="345">
        <v>0</v>
      </c>
      <c r="G43" s="345">
        <v>0</v>
      </c>
      <c r="H43" s="345">
        <v>0</v>
      </c>
      <c r="I43" s="345">
        <v>0</v>
      </c>
      <c r="J43" s="345">
        <v>0</v>
      </c>
      <c r="K43" s="345">
        <v>0</v>
      </c>
      <c r="L43" s="345">
        <v>0</v>
      </c>
      <c r="M43" s="345">
        <v>0</v>
      </c>
      <c r="N43" s="345">
        <v>0</v>
      </c>
      <c r="O43" s="351">
        <v>6220</v>
      </c>
      <c r="P43" s="345">
        <v>0</v>
      </c>
      <c r="Q43" s="345">
        <v>0</v>
      </c>
      <c r="R43" s="345">
        <v>0</v>
      </c>
      <c r="S43" s="345">
        <v>0</v>
      </c>
      <c r="T43" s="345">
        <v>0</v>
      </c>
      <c r="U43" s="351">
        <v>0</v>
      </c>
      <c r="V43" s="351">
        <v>0</v>
      </c>
      <c r="W43" s="257">
        <f>SUM(D43:V43)</f>
        <v>6220</v>
      </c>
      <c r="X43" s="262">
        <f>+W43/$W$9</f>
        <v>0.0001605874796035183</v>
      </c>
      <c r="Y43" s="263"/>
      <c r="Z43" s="288">
        <f>+'2017'!V43</f>
        <v>5868</v>
      </c>
      <c r="AA43" s="286">
        <f>+W43-Z43</f>
        <v>352</v>
      </c>
      <c r="AB43" s="335">
        <f t="shared" si="2"/>
        <v>0.05998636673483304</v>
      </c>
      <c r="AC43" s="531"/>
    </row>
    <row r="44" spans="4:29" ht="15">
      <c r="D44" s="343"/>
      <c r="E44" s="343"/>
      <c r="F44" s="343"/>
      <c r="G44" s="343"/>
      <c r="H44" s="343"/>
      <c r="I44" s="343"/>
      <c r="J44" s="343"/>
      <c r="K44" s="343"/>
      <c r="L44" s="343"/>
      <c r="M44" s="343"/>
      <c r="N44" s="343"/>
      <c r="O44" s="350"/>
      <c r="P44" s="343"/>
      <c r="Q44" s="343"/>
      <c r="R44" s="343"/>
      <c r="S44" s="343"/>
      <c r="T44" s="343"/>
      <c r="U44" s="343"/>
      <c r="V44" s="343"/>
      <c r="W44" s="257"/>
      <c r="X44" s="258"/>
      <c r="Y44" s="256"/>
      <c r="Z44" s="286"/>
      <c r="AA44" s="286"/>
      <c r="AB44" s="334"/>
      <c r="AC44" s="531"/>
    </row>
    <row r="45" spans="1:29" ht="15">
      <c r="A45" s="8">
        <v>5</v>
      </c>
      <c r="B45" s="8"/>
      <c r="C45" s="9" t="s">
        <v>20</v>
      </c>
      <c r="D45" s="344">
        <f aca="true" t="shared" si="11" ref="D45:W45">SUM(D47)</f>
        <v>0</v>
      </c>
      <c r="E45" s="344">
        <f t="shared" si="11"/>
        <v>0</v>
      </c>
      <c r="F45" s="344">
        <f t="shared" si="11"/>
        <v>0</v>
      </c>
      <c r="G45" s="344">
        <f t="shared" si="11"/>
        <v>0</v>
      </c>
      <c r="H45" s="344">
        <f t="shared" si="11"/>
        <v>25040</v>
      </c>
      <c r="I45" s="344">
        <f t="shared" si="11"/>
        <v>0</v>
      </c>
      <c r="J45" s="344">
        <f t="shared" si="11"/>
        <v>0</v>
      </c>
      <c r="K45" s="344">
        <f t="shared" si="11"/>
        <v>0</v>
      </c>
      <c r="L45" s="344">
        <f t="shared" si="11"/>
        <v>0</v>
      </c>
      <c r="M45" s="344">
        <f t="shared" si="11"/>
        <v>0</v>
      </c>
      <c r="N45" s="344">
        <f t="shared" si="11"/>
        <v>0</v>
      </c>
      <c r="O45" s="344">
        <f t="shared" si="11"/>
        <v>0</v>
      </c>
      <c r="P45" s="344">
        <f t="shared" si="11"/>
        <v>0</v>
      </c>
      <c r="Q45" s="344">
        <f t="shared" si="11"/>
        <v>0</v>
      </c>
      <c r="R45" s="344">
        <f t="shared" si="11"/>
        <v>0</v>
      </c>
      <c r="S45" s="344">
        <f t="shared" si="11"/>
        <v>0</v>
      </c>
      <c r="T45" s="344">
        <f>SUM(T47)</f>
        <v>0</v>
      </c>
      <c r="U45" s="344">
        <f>SUM(U47)</f>
        <v>0</v>
      </c>
      <c r="V45" s="344">
        <f t="shared" si="11"/>
        <v>0</v>
      </c>
      <c r="W45" s="260">
        <f t="shared" si="11"/>
        <v>25040</v>
      </c>
      <c r="X45" s="261">
        <f>+X47</f>
        <v>0.0006464807860566074</v>
      </c>
      <c r="Y45" s="259"/>
      <c r="Z45" s="287">
        <f>+Z47</f>
        <v>109825</v>
      </c>
      <c r="AA45" s="287">
        <f>SUM(AA47)</f>
        <v>-84785</v>
      </c>
      <c r="AB45" s="334">
        <f t="shared" si="2"/>
        <v>-0.7720009105394947</v>
      </c>
      <c r="AC45" s="531"/>
    </row>
    <row r="46" spans="1:29" ht="15">
      <c r="A46" s="9"/>
      <c r="B46" s="8"/>
      <c r="C46" s="9"/>
      <c r="D46" s="344"/>
      <c r="E46" s="344"/>
      <c r="F46" s="344"/>
      <c r="G46" s="344"/>
      <c r="H46" s="344"/>
      <c r="I46" s="344"/>
      <c r="J46" s="344"/>
      <c r="K46" s="344"/>
      <c r="L46" s="344"/>
      <c r="M46" s="344"/>
      <c r="N46" s="344"/>
      <c r="O46" s="344"/>
      <c r="P46" s="344"/>
      <c r="Q46" s="344"/>
      <c r="R46" s="344"/>
      <c r="S46" s="344"/>
      <c r="T46" s="344"/>
      <c r="U46" s="344"/>
      <c r="V46" s="344"/>
      <c r="W46" s="260"/>
      <c r="X46" s="261"/>
      <c r="Y46" s="259"/>
      <c r="Z46" s="287"/>
      <c r="AA46" s="287"/>
      <c r="AB46" s="334"/>
      <c r="AC46" s="531"/>
    </row>
    <row r="47" spans="1:29" ht="15">
      <c r="A47" s="9">
        <v>501</v>
      </c>
      <c r="B47" s="8"/>
      <c r="C47" s="9" t="s">
        <v>21</v>
      </c>
      <c r="D47" s="344">
        <f>+D48+D49+D50</f>
        <v>0</v>
      </c>
      <c r="E47" s="344">
        <f aca="true" t="shared" si="12" ref="E47:V47">+E48+E49+E50</f>
        <v>0</v>
      </c>
      <c r="F47" s="344">
        <f t="shared" si="12"/>
        <v>0</v>
      </c>
      <c r="G47" s="344">
        <f t="shared" si="12"/>
        <v>0</v>
      </c>
      <c r="H47" s="344">
        <f t="shared" si="12"/>
        <v>25040</v>
      </c>
      <c r="I47" s="344">
        <f t="shared" si="12"/>
        <v>0</v>
      </c>
      <c r="J47" s="344">
        <f t="shared" si="12"/>
        <v>0</v>
      </c>
      <c r="K47" s="344">
        <f t="shared" si="12"/>
        <v>0</v>
      </c>
      <c r="L47" s="344">
        <f t="shared" si="12"/>
        <v>0</v>
      </c>
      <c r="M47" s="344">
        <f t="shared" si="12"/>
        <v>0</v>
      </c>
      <c r="N47" s="344">
        <f t="shared" si="12"/>
        <v>0</v>
      </c>
      <c r="O47" s="344">
        <f t="shared" si="12"/>
        <v>0</v>
      </c>
      <c r="P47" s="344">
        <f t="shared" si="12"/>
        <v>0</v>
      </c>
      <c r="Q47" s="344">
        <f t="shared" si="12"/>
        <v>0</v>
      </c>
      <c r="R47" s="344">
        <f t="shared" si="12"/>
        <v>0</v>
      </c>
      <c r="S47" s="344">
        <f t="shared" si="12"/>
        <v>0</v>
      </c>
      <c r="T47" s="344">
        <f t="shared" si="12"/>
        <v>0</v>
      </c>
      <c r="U47" s="344">
        <f>+U48+U49+U50</f>
        <v>0</v>
      </c>
      <c r="V47" s="344">
        <f t="shared" si="12"/>
        <v>0</v>
      </c>
      <c r="W47" s="260">
        <f>+W48+W49+W50</f>
        <v>25040</v>
      </c>
      <c r="X47" s="261">
        <f>+X48+X49+X50</f>
        <v>0.0006464807860566074</v>
      </c>
      <c r="Y47" s="259"/>
      <c r="Z47" s="287">
        <f>+Z48+Z49+Z50</f>
        <v>109825</v>
      </c>
      <c r="AA47" s="287">
        <f>+AA48+AA49+AA50</f>
        <v>-84785</v>
      </c>
      <c r="AB47" s="334">
        <f t="shared" si="2"/>
        <v>-0.7720009105394947</v>
      </c>
      <c r="AC47" s="531"/>
    </row>
    <row r="48" spans="1:29" ht="15">
      <c r="A48" s="9"/>
      <c r="B48" s="7">
        <v>50103</v>
      </c>
      <c r="C48" s="10" t="s">
        <v>127</v>
      </c>
      <c r="D48" s="345">
        <v>0</v>
      </c>
      <c r="E48" s="345">
        <v>0</v>
      </c>
      <c r="F48" s="345">
        <v>0</v>
      </c>
      <c r="G48" s="345">
        <v>0</v>
      </c>
      <c r="H48" s="345">
        <v>0</v>
      </c>
      <c r="I48" s="345">
        <v>0</v>
      </c>
      <c r="J48" s="345">
        <v>0</v>
      </c>
      <c r="K48" s="345">
        <v>0</v>
      </c>
      <c r="L48" s="345">
        <v>0</v>
      </c>
      <c r="M48" s="345">
        <v>0</v>
      </c>
      <c r="N48" s="345">
        <v>0</v>
      </c>
      <c r="O48" s="345">
        <v>0</v>
      </c>
      <c r="P48" s="345">
        <v>0</v>
      </c>
      <c r="Q48" s="345">
        <v>0</v>
      </c>
      <c r="R48" s="345">
        <v>0</v>
      </c>
      <c r="S48" s="345">
        <v>0</v>
      </c>
      <c r="T48" s="345">
        <v>0</v>
      </c>
      <c r="U48" s="345">
        <v>0</v>
      </c>
      <c r="V48" s="345">
        <v>0</v>
      </c>
      <c r="W48" s="264">
        <f>SUM(D48:V48)</f>
        <v>0</v>
      </c>
      <c r="X48" s="262">
        <f>+W48/$W$9</f>
        <v>0</v>
      </c>
      <c r="Y48" s="259"/>
      <c r="Z48" s="286">
        <f>+'2017'!V48</f>
        <v>53019</v>
      </c>
      <c r="AA48" s="286">
        <f>+W48-Z48</f>
        <v>-53019</v>
      </c>
      <c r="AB48" s="335">
        <f t="shared" si="2"/>
        <v>-1</v>
      </c>
      <c r="AC48" s="531"/>
    </row>
    <row r="49" spans="1:29" ht="15">
      <c r="A49" s="9"/>
      <c r="B49" s="7">
        <v>50104</v>
      </c>
      <c r="C49" s="10" t="s">
        <v>22</v>
      </c>
      <c r="D49" s="345">
        <v>0</v>
      </c>
      <c r="E49" s="345">
        <v>0</v>
      </c>
      <c r="F49" s="345">
        <v>0</v>
      </c>
      <c r="G49" s="345">
        <v>0</v>
      </c>
      <c r="H49" s="345">
        <v>0</v>
      </c>
      <c r="I49" s="345">
        <v>0</v>
      </c>
      <c r="J49" s="345">
        <v>0</v>
      </c>
      <c r="K49" s="345">
        <v>0</v>
      </c>
      <c r="L49" s="345">
        <v>0</v>
      </c>
      <c r="M49" s="345">
        <v>0</v>
      </c>
      <c r="N49" s="345">
        <v>0</v>
      </c>
      <c r="O49" s="345">
        <v>0</v>
      </c>
      <c r="P49" s="345">
        <v>0</v>
      </c>
      <c r="Q49" s="345">
        <v>0</v>
      </c>
      <c r="R49" s="345">
        <v>0</v>
      </c>
      <c r="S49" s="345">
        <v>0</v>
      </c>
      <c r="T49" s="345">
        <v>0</v>
      </c>
      <c r="U49" s="345">
        <v>0</v>
      </c>
      <c r="V49" s="345">
        <v>0</v>
      </c>
      <c r="W49" s="264">
        <f>SUM(D49:V49)</f>
        <v>0</v>
      </c>
      <c r="X49" s="262">
        <f>+W49/$W$9</f>
        <v>0</v>
      </c>
      <c r="Y49" s="256"/>
      <c r="Z49" s="286">
        <f>+'2017'!V49</f>
        <v>56806</v>
      </c>
      <c r="AA49" s="286">
        <f>+W49-Z49</f>
        <v>-56806</v>
      </c>
      <c r="AB49" s="335">
        <f t="shared" si="2"/>
        <v>-1</v>
      </c>
      <c r="AC49" s="531"/>
    </row>
    <row r="50" spans="1:29" ht="15">
      <c r="A50" s="9"/>
      <c r="B50" s="7">
        <v>50199</v>
      </c>
      <c r="C50" s="10" t="s">
        <v>134</v>
      </c>
      <c r="D50" s="345">
        <v>0</v>
      </c>
      <c r="E50" s="345">
        <v>0</v>
      </c>
      <c r="F50" s="345">
        <v>0</v>
      </c>
      <c r="G50" s="345">
        <v>0</v>
      </c>
      <c r="H50" s="345">
        <v>25040</v>
      </c>
      <c r="I50" s="345">
        <v>0</v>
      </c>
      <c r="J50" s="345">
        <v>0</v>
      </c>
      <c r="K50" s="345">
        <v>0</v>
      </c>
      <c r="L50" s="345">
        <v>0</v>
      </c>
      <c r="M50" s="345">
        <v>0</v>
      </c>
      <c r="N50" s="345">
        <v>0</v>
      </c>
      <c r="O50" s="345">
        <v>0</v>
      </c>
      <c r="P50" s="345">
        <v>0</v>
      </c>
      <c r="Q50" s="345">
        <v>0</v>
      </c>
      <c r="R50" s="345">
        <v>0</v>
      </c>
      <c r="S50" s="345">
        <v>0</v>
      </c>
      <c r="T50" s="345">
        <v>0</v>
      </c>
      <c r="U50" s="345">
        <v>0</v>
      </c>
      <c r="V50" s="345">
        <v>0</v>
      </c>
      <c r="W50" s="264">
        <f>SUM(D50:V50)</f>
        <v>25040</v>
      </c>
      <c r="X50" s="262">
        <f>+W50/$W$9</f>
        <v>0.0006464807860566074</v>
      </c>
      <c r="Y50" s="256"/>
      <c r="Z50" s="286">
        <f>+'2017'!V50</f>
        <v>0</v>
      </c>
      <c r="AA50" s="286">
        <f>+W50-Z50</f>
        <v>25040</v>
      </c>
      <c r="AB50" s="335">
        <v>1</v>
      </c>
      <c r="AC50" s="531"/>
    </row>
    <row r="51" spans="1:29" ht="15" thickBot="1">
      <c r="A51" s="11"/>
      <c r="B51" s="3"/>
      <c r="C51" s="5"/>
      <c r="D51" s="347"/>
      <c r="E51" s="347"/>
      <c r="F51" s="347"/>
      <c r="G51" s="347"/>
      <c r="H51" s="347"/>
      <c r="I51" s="347"/>
      <c r="J51" s="347"/>
      <c r="K51" s="347"/>
      <c r="L51" s="347"/>
      <c r="M51" s="347"/>
      <c r="N51" s="347"/>
      <c r="O51" s="347"/>
      <c r="P51" s="347"/>
      <c r="Q51" s="347"/>
      <c r="R51" s="347"/>
      <c r="S51" s="347"/>
      <c r="T51" s="347"/>
      <c r="U51" s="347"/>
      <c r="V51" s="347"/>
      <c r="W51" s="269"/>
      <c r="X51" s="269"/>
      <c r="Y51" s="270"/>
      <c r="Z51" s="291"/>
      <c r="AA51" s="291"/>
      <c r="AB51" s="336"/>
      <c r="AC51" s="531"/>
    </row>
  </sheetData>
  <sheetProtection/>
  <mergeCells count="30">
    <mergeCell ref="N5:N7"/>
    <mergeCell ref="O5:O7"/>
    <mergeCell ref="P5:P7"/>
    <mergeCell ref="Q5:Q7"/>
    <mergeCell ref="R5:R7"/>
    <mergeCell ref="W5:W7"/>
    <mergeCell ref="S5:S7"/>
    <mergeCell ref="V5:V7"/>
    <mergeCell ref="T5:T7"/>
    <mergeCell ref="U5:U7"/>
    <mergeCell ref="E5:E7"/>
    <mergeCell ref="F5:F7"/>
    <mergeCell ref="X5:X7"/>
    <mergeCell ref="G5:G7"/>
    <mergeCell ref="H5:H7"/>
    <mergeCell ref="I5:I7"/>
    <mergeCell ref="J5:J7"/>
    <mergeCell ref="K5:K7"/>
    <mergeCell ref="L5:L7"/>
    <mergeCell ref="M5:M7"/>
    <mergeCell ref="A2:H2"/>
    <mergeCell ref="AA5:AA7"/>
    <mergeCell ref="AB5:AB7"/>
    <mergeCell ref="Z5:Z7"/>
    <mergeCell ref="Z4:AB4"/>
    <mergeCell ref="A3:C3"/>
    <mergeCell ref="A5:A7"/>
    <mergeCell ref="B5:B7"/>
    <mergeCell ref="C5:C7"/>
    <mergeCell ref="D5:D7"/>
  </mergeCells>
  <printOptions/>
  <pageMargins left="0.15748031496062992" right="0.15748031496062992" top="0.5905511811023623" bottom="0.2755905511811024" header="0" footer="0"/>
  <pageSetup orientation="landscape" scale="75" r:id="rId1"/>
</worksheet>
</file>

<file path=xl/worksheets/sheet4.xml><?xml version="1.0" encoding="utf-8"?>
<worksheet xmlns="http://schemas.openxmlformats.org/spreadsheetml/2006/main" xmlns:r="http://schemas.openxmlformats.org/officeDocument/2006/relationships">
  <dimension ref="B2:K29"/>
  <sheetViews>
    <sheetView zoomScalePageLayoutView="0" workbookViewId="0" topLeftCell="A1">
      <selection activeCell="I6" sqref="I6"/>
    </sheetView>
  </sheetViews>
  <sheetFormatPr defaultColWidth="11.421875" defaultRowHeight="12.75"/>
  <cols>
    <col min="1" max="1" width="3.140625" style="15" customWidth="1"/>
    <col min="2" max="2" width="0.42578125" style="15" customWidth="1"/>
    <col min="3" max="3" width="9.7109375" style="15" customWidth="1"/>
    <col min="4" max="4" width="12.57421875" style="31" customWidth="1"/>
    <col min="5" max="5" width="56.00390625" style="15" bestFit="1" customWidth="1"/>
    <col min="6" max="6" width="14.421875" style="15" customWidth="1"/>
    <col min="7" max="7" width="14.7109375" style="27" customWidth="1"/>
    <col min="8" max="8" width="15.28125" style="15" customWidth="1"/>
    <col min="9" max="16384" width="11.421875" style="15" customWidth="1"/>
  </cols>
  <sheetData>
    <row r="1" ht="15"/>
    <row r="2" spans="2:8" ht="15">
      <c r="B2" s="575" t="s">
        <v>24</v>
      </c>
      <c r="C2" s="575"/>
      <c r="D2" s="575"/>
      <c r="E2" s="575"/>
      <c r="F2" s="575"/>
      <c r="G2" s="575"/>
      <c r="H2" s="575"/>
    </row>
    <row r="3" spans="2:8" ht="15">
      <c r="B3" s="575" t="s">
        <v>25</v>
      </c>
      <c r="C3" s="575"/>
      <c r="D3" s="575"/>
      <c r="E3" s="575"/>
      <c r="F3" s="575"/>
      <c r="G3" s="575"/>
      <c r="H3" s="575"/>
    </row>
    <row r="4" spans="2:8" ht="15">
      <c r="B4" s="576" t="s">
        <v>141</v>
      </c>
      <c r="C4" s="577"/>
      <c r="D4" s="577"/>
      <c r="E4" s="577"/>
      <c r="F4" s="577"/>
      <c r="G4" s="577"/>
      <c r="H4" s="577"/>
    </row>
    <row r="5" spans="2:8" ht="15.75" thickBot="1">
      <c r="B5" s="16"/>
      <c r="C5" s="17"/>
      <c r="D5" s="16"/>
      <c r="E5" s="16"/>
      <c r="F5" s="16"/>
      <c r="G5" s="16"/>
      <c r="H5" s="16"/>
    </row>
    <row r="6" spans="2:9" ht="14.25">
      <c r="B6" s="553"/>
      <c r="C6" s="550" t="s">
        <v>8</v>
      </c>
      <c r="D6" s="578" t="s">
        <v>1</v>
      </c>
      <c r="E6" s="578" t="s">
        <v>0</v>
      </c>
      <c r="F6" s="580" t="s">
        <v>142</v>
      </c>
      <c r="G6" s="580" t="s">
        <v>143</v>
      </c>
      <c r="H6" s="573" t="s">
        <v>26</v>
      </c>
      <c r="I6" s="27"/>
    </row>
    <row r="7" spans="2:8" ht="14.25">
      <c r="B7" s="553"/>
      <c r="C7" s="551"/>
      <c r="D7" s="553"/>
      <c r="E7" s="554"/>
      <c r="F7" s="581"/>
      <c r="G7" s="581"/>
      <c r="H7" s="550"/>
    </row>
    <row r="8" spans="2:8" ht="15" thickBot="1">
      <c r="B8" s="553"/>
      <c r="C8" s="552"/>
      <c r="D8" s="579"/>
      <c r="E8" s="555"/>
      <c r="F8" s="582"/>
      <c r="G8" s="582"/>
      <c r="H8" s="574"/>
    </row>
    <row r="9" spans="2:9" ht="15">
      <c r="B9" s="18"/>
      <c r="C9" s="19"/>
      <c r="D9" s="20"/>
      <c r="E9" s="19"/>
      <c r="F9" s="21"/>
      <c r="G9" s="22"/>
      <c r="H9" s="23"/>
      <c r="I9" s="24"/>
    </row>
    <row r="10" spans="2:11" ht="15">
      <c r="B10" s="18"/>
      <c r="C10" s="19"/>
      <c r="D10" s="19"/>
      <c r="E10" s="25" t="s">
        <v>27</v>
      </c>
      <c r="F10" s="358">
        <f>+F12+F23</f>
        <v>2254793</v>
      </c>
      <c r="G10" s="358">
        <f>+G12+G23</f>
        <v>2301548</v>
      </c>
      <c r="H10" s="359">
        <f>+(G10/F10-1)*100</f>
        <v>2.073582807823149</v>
      </c>
      <c r="I10" s="26"/>
      <c r="J10" s="27"/>
      <c r="K10" s="27"/>
    </row>
    <row r="11" spans="2:8" ht="15">
      <c r="B11" s="18"/>
      <c r="C11" s="19"/>
      <c r="D11" s="19"/>
      <c r="E11" s="25"/>
      <c r="F11" s="360"/>
      <c r="G11" s="360"/>
      <c r="H11" s="359"/>
    </row>
    <row r="12" spans="2:9" s="31" customFormat="1" ht="15">
      <c r="B12" s="29"/>
      <c r="C12" s="30">
        <v>1</v>
      </c>
      <c r="D12" s="30"/>
      <c r="E12" s="31" t="s">
        <v>2</v>
      </c>
      <c r="F12" s="358">
        <f>+F14+F17+F20</f>
        <v>2141849</v>
      </c>
      <c r="G12" s="358">
        <f>+G14+G17+G20</f>
        <v>2185008</v>
      </c>
      <c r="H12" s="359">
        <f>+(G12/F12-1)*100</f>
        <v>2.0150346733126323</v>
      </c>
      <c r="I12" s="26"/>
    </row>
    <row r="13" spans="2:8" s="31" customFormat="1" ht="15">
      <c r="B13" s="29"/>
      <c r="C13" s="30"/>
      <c r="D13" s="30"/>
      <c r="F13" s="358"/>
      <c r="G13" s="358"/>
      <c r="H13" s="359"/>
    </row>
    <row r="14" spans="2:9" s="31" customFormat="1" ht="15">
      <c r="B14" s="29"/>
      <c r="C14" s="30">
        <v>103</v>
      </c>
      <c r="D14" s="30"/>
      <c r="E14" s="31" t="s">
        <v>3</v>
      </c>
      <c r="F14" s="358">
        <f>+F15</f>
        <v>265000</v>
      </c>
      <c r="G14" s="358">
        <f>+G15</f>
        <v>265000</v>
      </c>
      <c r="H14" s="359">
        <f>+(G14/F14-1)*100</f>
        <v>0</v>
      </c>
      <c r="I14" s="26"/>
    </row>
    <row r="15" spans="2:9" ht="14.25">
      <c r="B15" s="32"/>
      <c r="C15" s="33"/>
      <c r="D15" s="33">
        <v>10303</v>
      </c>
      <c r="E15" s="19" t="s">
        <v>28</v>
      </c>
      <c r="F15" s="361">
        <v>265000</v>
      </c>
      <c r="G15" s="361">
        <v>265000</v>
      </c>
      <c r="H15" s="362">
        <f>+(G15/F15-1)*100</f>
        <v>0</v>
      </c>
      <c r="I15" s="27"/>
    </row>
    <row r="16" spans="2:8" ht="14.25">
      <c r="B16" s="32"/>
      <c r="C16" s="33"/>
      <c r="D16" s="33"/>
      <c r="F16" s="363"/>
      <c r="G16" s="363"/>
      <c r="H16" s="362"/>
    </row>
    <row r="17" spans="2:8" s="31" customFormat="1" ht="15">
      <c r="B17" s="29"/>
      <c r="C17" s="30">
        <v>105</v>
      </c>
      <c r="D17" s="30"/>
      <c r="E17" s="31" t="s">
        <v>4</v>
      </c>
      <c r="F17" s="364">
        <f>+F18</f>
        <v>719329</v>
      </c>
      <c r="G17" s="364">
        <f>+G18</f>
        <v>762488</v>
      </c>
      <c r="H17" s="359">
        <f>+(G17/F17-1)*100</f>
        <v>5.999897126349696</v>
      </c>
    </row>
    <row r="18" spans="2:8" ht="14.25">
      <c r="B18" s="32"/>
      <c r="C18" s="33"/>
      <c r="D18" s="33">
        <v>10502</v>
      </c>
      <c r="E18" s="19" t="s">
        <v>29</v>
      </c>
      <c r="F18" s="365">
        <v>719329</v>
      </c>
      <c r="G18" s="365">
        <v>762488</v>
      </c>
      <c r="H18" s="362">
        <f>+(G18/F18-1)*100</f>
        <v>5.999897126349696</v>
      </c>
    </row>
    <row r="19" spans="2:8" ht="14.25">
      <c r="B19" s="32"/>
      <c r="C19" s="33"/>
      <c r="D19" s="33"/>
      <c r="F19" s="363"/>
      <c r="G19" s="363"/>
      <c r="H19" s="362"/>
    </row>
    <row r="20" spans="2:9" s="31" customFormat="1" ht="15">
      <c r="B20" s="29"/>
      <c r="C20" s="30">
        <v>107</v>
      </c>
      <c r="D20" s="30"/>
      <c r="E20" s="31" t="s">
        <v>30</v>
      </c>
      <c r="F20" s="364">
        <f>+F21</f>
        <v>1157520</v>
      </c>
      <c r="G20" s="364">
        <f>+G21</f>
        <v>1157520</v>
      </c>
      <c r="H20" s="359">
        <f>+(G20/F20-1)*100</f>
        <v>0</v>
      </c>
      <c r="I20" s="26"/>
    </row>
    <row r="21" spans="2:9" ht="14.25">
      <c r="B21" s="32"/>
      <c r="C21" s="33"/>
      <c r="D21" s="33">
        <v>10701</v>
      </c>
      <c r="E21" s="19" t="s">
        <v>5</v>
      </c>
      <c r="F21" s="365">
        <v>1157520</v>
      </c>
      <c r="G21" s="365">
        <v>1157520</v>
      </c>
      <c r="H21" s="362">
        <f>+(G21/F21-1)*100</f>
        <v>0</v>
      </c>
      <c r="I21" s="27"/>
    </row>
    <row r="22" spans="2:8" ht="14.25">
      <c r="B22" s="32"/>
      <c r="C22" s="33"/>
      <c r="D22" s="33"/>
      <c r="F22" s="363"/>
      <c r="G22" s="363"/>
      <c r="H22" s="362"/>
    </row>
    <row r="23" spans="2:9" s="31" customFormat="1" ht="15">
      <c r="B23" s="29"/>
      <c r="C23" s="30">
        <v>2</v>
      </c>
      <c r="D23" s="30"/>
      <c r="E23" s="31" t="s">
        <v>6</v>
      </c>
      <c r="F23" s="364">
        <f>+F25</f>
        <v>112944</v>
      </c>
      <c r="G23" s="364">
        <f>+G25</f>
        <v>116540</v>
      </c>
      <c r="H23" s="359">
        <f>+(G23/F23-1)*100</f>
        <v>3.18387873636492</v>
      </c>
      <c r="I23" s="26"/>
    </row>
    <row r="24" spans="2:8" s="31" customFormat="1" ht="15">
      <c r="B24" s="35"/>
      <c r="C24" s="30"/>
      <c r="D24" s="30"/>
      <c r="F24" s="364"/>
      <c r="G24" s="364"/>
      <c r="H24" s="359"/>
    </row>
    <row r="25" spans="2:9" s="31" customFormat="1" ht="15">
      <c r="B25" s="35"/>
      <c r="C25" s="30">
        <v>299</v>
      </c>
      <c r="D25" s="30"/>
      <c r="E25" s="31" t="s">
        <v>7</v>
      </c>
      <c r="F25" s="364">
        <f>+F26+F27</f>
        <v>112944</v>
      </c>
      <c r="G25" s="364">
        <f>+G26+G27</f>
        <v>116540</v>
      </c>
      <c r="H25" s="359">
        <f>+(G25/F25-1)*100</f>
        <v>3.18387873636492</v>
      </c>
      <c r="I25" s="26"/>
    </row>
    <row r="26" spans="2:8" ht="14.25">
      <c r="B26" s="36"/>
      <c r="D26" s="33">
        <v>29901</v>
      </c>
      <c r="E26" s="19" t="s">
        <v>31</v>
      </c>
      <c r="F26" s="365">
        <v>59944</v>
      </c>
      <c r="G26" s="365">
        <v>63540</v>
      </c>
      <c r="H26" s="362">
        <f>+(G26/F26-1)*100</f>
        <v>5.998932336847718</v>
      </c>
    </row>
    <row r="27" spans="2:9" ht="14.25">
      <c r="B27" s="36"/>
      <c r="D27" s="33">
        <v>29903</v>
      </c>
      <c r="E27" s="15" t="s">
        <v>32</v>
      </c>
      <c r="F27" s="365">
        <v>53000</v>
      </c>
      <c r="G27" s="365">
        <v>53000</v>
      </c>
      <c r="H27" s="362">
        <f>+(G27/F27-1)*100</f>
        <v>0</v>
      </c>
      <c r="I27" s="27"/>
    </row>
    <row r="28" spans="2:8" ht="15.75" thickBot="1">
      <c r="B28" s="36"/>
      <c r="C28" s="37"/>
      <c r="D28" s="38"/>
      <c r="E28" s="37"/>
      <c r="F28" s="37"/>
      <c r="G28" s="39"/>
      <c r="H28" s="37"/>
    </row>
    <row r="29" ht="15">
      <c r="B29" s="36"/>
    </row>
  </sheetData>
  <sheetProtection/>
  <mergeCells count="10">
    <mergeCell ref="H6:H8"/>
    <mergeCell ref="B2:H2"/>
    <mergeCell ref="B3:H3"/>
    <mergeCell ref="B4:H4"/>
    <mergeCell ref="B6:B8"/>
    <mergeCell ref="C6:C8"/>
    <mergeCell ref="D6:D8"/>
    <mergeCell ref="E6:E8"/>
    <mergeCell ref="G6:G8"/>
    <mergeCell ref="F6:F8"/>
  </mergeCells>
  <printOptions/>
  <pageMargins left="0.75" right="0.75" top="1" bottom="1" header="0" footer="0"/>
  <pageSetup horizontalDpi="600" verticalDpi="600" orientation="landscape" scale="90" r:id="rId3"/>
  <legacyDrawing r:id="rId2"/>
</worksheet>
</file>

<file path=xl/worksheets/sheet5.xml><?xml version="1.0" encoding="utf-8"?>
<worksheet xmlns="http://schemas.openxmlformats.org/spreadsheetml/2006/main" xmlns:r="http://schemas.openxmlformats.org/officeDocument/2006/relationships">
  <dimension ref="B2:I31"/>
  <sheetViews>
    <sheetView zoomScalePageLayoutView="0" workbookViewId="0" topLeftCell="A1">
      <selection activeCell="H3" sqref="H3"/>
    </sheetView>
  </sheetViews>
  <sheetFormatPr defaultColWidth="11.421875" defaultRowHeight="12.75"/>
  <cols>
    <col min="1" max="1" width="3.140625" style="67" customWidth="1"/>
    <col min="2" max="2" width="9.140625" style="78" customWidth="1"/>
    <col min="3" max="3" width="13.00390625" style="79" customWidth="1"/>
    <col min="4" max="4" width="47.8515625" style="67" customWidth="1"/>
    <col min="5" max="5" width="15.00390625" style="72" customWidth="1"/>
    <col min="6" max="6" width="13.7109375" style="72" customWidth="1"/>
    <col min="7" max="7" width="14.421875" style="67" customWidth="1"/>
    <col min="8" max="16384" width="11.421875" style="67" customWidth="1"/>
  </cols>
  <sheetData>
    <row r="1" ht="15"/>
    <row r="2" spans="2:7" s="40" customFormat="1" ht="15">
      <c r="B2" s="583" t="s">
        <v>38</v>
      </c>
      <c r="C2" s="583"/>
      <c r="D2" s="583"/>
      <c r="E2" s="583"/>
      <c r="F2" s="583"/>
      <c r="G2" s="583"/>
    </row>
    <row r="3" spans="2:8" s="40" customFormat="1" ht="15">
      <c r="B3" s="583" t="s">
        <v>141</v>
      </c>
      <c r="C3" s="583"/>
      <c r="D3" s="583"/>
      <c r="E3" s="583"/>
      <c r="F3" s="583"/>
      <c r="G3" s="583"/>
      <c r="H3" s="272"/>
    </row>
    <row r="4" spans="2:6" s="40" customFormat="1" ht="15" thickBot="1">
      <c r="B4" s="5"/>
      <c r="C4" s="5"/>
      <c r="D4" s="65"/>
      <c r="E4" s="66"/>
      <c r="F4" s="66"/>
    </row>
    <row r="5" spans="2:7" s="40" customFormat="1" ht="14.25">
      <c r="B5" s="584" t="s">
        <v>8</v>
      </c>
      <c r="C5" s="587" t="s">
        <v>1</v>
      </c>
      <c r="D5" s="587" t="s">
        <v>0</v>
      </c>
      <c r="E5" s="590" t="s">
        <v>142</v>
      </c>
      <c r="F5" s="590" t="s">
        <v>144</v>
      </c>
      <c r="G5" s="593" t="s">
        <v>26</v>
      </c>
    </row>
    <row r="6" spans="2:7" s="40" customFormat="1" ht="14.25">
      <c r="B6" s="585"/>
      <c r="C6" s="588"/>
      <c r="D6" s="588"/>
      <c r="E6" s="591"/>
      <c r="F6" s="591"/>
      <c r="G6" s="584"/>
    </row>
    <row r="7" spans="2:7" s="40" customFormat="1" ht="15" thickBot="1">
      <c r="B7" s="586"/>
      <c r="C7" s="589"/>
      <c r="D7" s="589"/>
      <c r="E7" s="592"/>
      <c r="F7" s="592"/>
      <c r="G7" s="594"/>
    </row>
    <row r="8" spans="2:9" ht="15">
      <c r="B8" s="68"/>
      <c r="C8" s="69"/>
      <c r="D8" s="70"/>
      <c r="E8" s="71"/>
      <c r="G8" s="73"/>
      <c r="H8" s="74"/>
      <c r="I8" s="75"/>
    </row>
    <row r="9" spans="2:8" ht="15">
      <c r="B9" s="68"/>
      <c r="C9" s="69"/>
      <c r="D9" s="76" t="s">
        <v>27</v>
      </c>
      <c r="E9" s="366">
        <f>+E11+E20</f>
        <v>2929873</v>
      </c>
      <c r="F9" s="366">
        <f>+F11+F20</f>
        <v>2987502</v>
      </c>
      <c r="G9" s="367">
        <f>((F9-E9)/E9)*100</f>
        <v>1.9669453249338793</v>
      </c>
      <c r="H9" s="77"/>
    </row>
    <row r="10" spans="5:7" ht="15">
      <c r="E10" s="366"/>
      <c r="F10" s="366"/>
      <c r="G10" s="367"/>
    </row>
    <row r="11" spans="2:8" ht="15">
      <c r="B11" s="80">
        <v>1</v>
      </c>
      <c r="D11" s="79" t="s">
        <v>2</v>
      </c>
      <c r="E11" s="366">
        <f>+E14+E17</f>
        <v>2224092</v>
      </c>
      <c r="F11" s="366">
        <f>+F14+F17</f>
        <v>2281721</v>
      </c>
      <c r="G11" s="367">
        <f>((F11-E11)/E11)*100</f>
        <v>2.5911248275700824</v>
      </c>
      <c r="H11" s="77"/>
    </row>
    <row r="12" spans="2:7" ht="15">
      <c r="B12" s="80"/>
      <c r="D12" s="79"/>
      <c r="E12" s="366"/>
      <c r="F12" s="366"/>
      <c r="G12" s="367"/>
    </row>
    <row r="13" spans="2:7" ht="15">
      <c r="B13" s="80"/>
      <c r="D13" s="79"/>
      <c r="E13" s="366"/>
      <c r="F13" s="366"/>
      <c r="G13" s="367"/>
    </row>
    <row r="14" spans="2:7" ht="30">
      <c r="B14" s="80">
        <v>103</v>
      </c>
      <c r="C14" s="80"/>
      <c r="D14" s="79" t="s">
        <v>3</v>
      </c>
      <c r="E14" s="366">
        <f>+E15</f>
        <v>952564</v>
      </c>
      <c r="F14" s="366">
        <f>+F15</f>
        <v>1010193</v>
      </c>
      <c r="G14" s="367">
        <f>((F14-E14)/E14)*100</f>
        <v>6.049882212638731</v>
      </c>
    </row>
    <row r="15" spans="2:7" ht="15">
      <c r="B15" s="80"/>
      <c r="C15" s="78">
        <v>10301</v>
      </c>
      <c r="D15" s="67" t="s">
        <v>39</v>
      </c>
      <c r="E15" s="365">
        <v>952564</v>
      </c>
      <c r="F15" s="365">
        <v>1010193</v>
      </c>
      <c r="G15" s="368">
        <f>((F15-E15)/E15)*100</f>
        <v>6.049882212638731</v>
      </c>
    </row>
    <row r="16" spans="2:7" ht="15">
      <c r="B16" s="68"/>
      <c r="C16" s="81"/>
      <c r="D16" s="70"/>
      <c r="E16" s="369"/>
      <c r="F16" s="369"/>
      <c r="G16" s="367"/>
    </row>
    <row r="17" spans="2:8" s="70" customFormat="1" ht="15">
      <c r="B17" s="82">
        <v>107</v>
      </c>
      <c r="C17" s="82"/>
      <c r="D17" s="70" t="s">
        <v>40</v>
      </c>
      <c r="E17" s="369">
        <f>+E18</f>
        <v>1271528</v>
      </c>
      <c r="F17" s="369">
        <f>+F18</f>
        <v>1271528</v>
      </c>
      <c r="G17" s="367">
        <f>((F17-E17)/E17)*100</f>
        <v>0</v>
      </c>
      <c r="H17" s="83"/>
    </row>
    <row r="18" spans="2:8" s="70" customFormat="1" ht="14.25">
      <c r="B18" s="68"/>
      <c r="C18" s="81">
        <v>10701</v>
      </c>
      <c r="D18" s="70" t="s">
        <v>41</v>
      </c>
      <c r="E18" s="365">
        <v>1271528</v>
      </c>
      <c r="F18" s="365">
        <v>1271528</v>
      </c>
      <c r="G18" s="368">
        <f>((F18-E18)/E18)*100</f>
        <v>0</v>
      </c>
      <c r="H18" s="84"/>
    </row>
    <row r="19" spans="2:7" ht="15">
      <c r="B19" s="68"/>
      <c r="C19" s="81"/>
      <c r="D19" s="70"/>
      <c r="E19" s="369"/>
      <c r="F19" s="369"/>
      <c r="G19" s="367"/>
    </row>
    <row r="20" spans="2:8" ht="15">
      <c r="B20" s="82">
        <v>2</v>
      </c>
      <c r="C20" s="81"/>
      <c r="D20" s="69" t="s">
        <v>6</v>
      </c>
      <c r="E20" s="369">
        <f>+E22</f>
        <v>705781</v>
      </c>
      <c r="F20" s="369">
        <f>+F22</f>
        <v>705781</v>
      </c>
      <c r="G20" s="367">
        <f>((F20-E20)/E20)*100</f>
        <v>0</v>
      </c>
      <c r="H20" s="77"/>
    </row>
    <row r="21" spans="2:7" ht="15">
      <c r="B21" s="82"/>
      <c r="C21" s="81"/>
      <c r="D21" s="69"/>
      <c r="E21" s="369"/>
      <c r="F21" s="369"/>
      <c r="G21" s="367"/>
    </row>
    <row r="22" spans="2:8" ht="30">
      <c r="B22" s="82">
        <v>202</v>
      </c>
      <c r="C22" s="82"/>
      <c r="D22" s="69" t="s">
        <v>14</v>
      </c>
      <c r="E22" s="369">
        <f>+E23</f>
        <v>705781</v>
      </c>
      <c r="F22" s="369">
        <f>+F23</f>
        <v>705781</v>
      </c>
      <c r="G22" s="367">
        <f>((F22-E22)/E22)*100</f>
        <v>0</v>
      </c>
      <c r="H22" s="77"/>
    </row>
    <row r="23" spans="2:8" ht="14.25">
      <c r="B23" s="85"/>
      <c r="C23" s="86">
        <v>20203</v>
      </c>
      <c r="D23" s="87" t="s">
        <v>42</v>
      </c>
      <c r="E23" s="365">
        <v>705781</v>
      </c>
      <c r="F23" s="365">
        <v>705781</v>
      </c>
      <c r="G23" s="370">
        <f>((F23-E23)/E23)*100</f>
        <v>0</v>
      </c>
      <c r="H23" s="75"/>
    </row>
    <row r="24" spans="2:7" ht="15.75" thickBot="1">
      <c r="B24" s="88"/>
      <c r="C24" s="89"/>
      <c r="D24" s="90"/>
      <c r="E24" s="91"/>
      <c r="F24" s="91"/>
      <c r="G24" s="92"/>
    </row>
    <row r="26" spans="4:6" ht="15">
      <c r="D26" s="93"/>
      <c r="E26" s="94"/>
      <c r="F26" s="94"/>
    </row>
    <row r="27" spans="4:6" ht="15">
      <c r="D27" s="93"/>
      <c r="E27" s="94"/>
      <c r="F27" s="94"/>
    </row>
    <row r="28" spans="5:6" ht="15">
      <c r="E28" s="94"/>
      <c r="F28" s="94"/>
    </row>
    <row r="29" spans="5:6" ht="15">
      <c r="E29" s="94"/>
      <c r="F29" s="94"/>
    </row>
    <row r="30" spans="5:6" ht="15">
      <c r="E30" s="94"/>
      <c r="F30" s="94"/>
    </row>
    <row r="31" spans="5:6" ht="15">
      <c r="E31" s="94"/>
      <c r="F31" s="94"/>
    </row>
  </sheetData>
  <sheetProtection/>
  <mergeCells count="8">
    <mergeCell ref="B2:G2"/>
    <mergeCell ref="B3:G3"/>
    <mergeCell ref="B5:B7"/>
    <mergeCell ref="C5:C7"/>
    <mergeCell ref="D5:D7"/>
    <mergeCell ref="E5:E7"/>
    <mergeCell ref="F5:F7"/>
    <mergeCell ref="G5:G7"/>
  </mergeCells>
  <printOptions/>
  <pageMargins left="0.75" right="0.75" top="1" bottom="1" header="0" footer="0"/>
  <pageSetup orientation="landscape" scale="90" r:id="rId3"/>
  <legacyDrawing r:id="rId2"/>
</worksheet>
</file>

<file path=xl/worksheets/sheet6.xml><?xml version="1.0" encoding="utf-8"?>
<worksheet xmlns="http://schemas.openxmlformats.org/spreadsheetml/2006/main" xmlns:r="http://schemas.openxmlformats.org/officeDocument/2006/relationships">
  <dimension ref="B2:H27"/>
  <sheetViews>
    <sheetView zoomScalePageLayoutView="0" workbookViewId="0" topLeftCell="A1">
      <selection activeCell="G9" sqref="G9"/>
    </sheetView>
  </sheetViews>
  <sheetFormatPr defaultColWidth="11.421875" defaultRowHeight="12.75"/>
  <cols>
    <col min="1" max="1" width="5.00390625" style="40" customWidth="1"/>
    <col min="2" max="2" width="10.421875" style="63" customWidth="1"/>
    <col min="3" max="3" width="12.8515625" style="63" customWidth="1"/>
    <col min="4" max="4" width="54.8515625" style="40" customWidth="1"/>
    <col min="5" max="5" width="15.140625" style="40" customWidth="1"/>
    <col min="6" max="6" width="14.28125" style="64" customWidth="1"/>
    <col min="7" max="7" width="15.140625" style="40" customWidth="1"/>
    <col min="8" max="16384" width="11.421875" style="40" customWidth="1"/>
  </cols>
  <sheetData>
    <row r="1" ht="14.25"/>
    <row r="2" spans="2:7" ht="15">
      <c r="B2" s="583" t="s">
        <v>33</v>
      </c>
      <c r="C2" s="583"/>
      <c r="D2" s="583"/>
      <c r="E2" s="583"/>
      <c r="F2" s="583"/>
      <c r="G2" s="583"/>
    </row>
    <row r="3" spans="2:7" ht="15">
      <c r="B3" s="595" t="s">
        <v>141</v>
      </c>
      <c r="C3" s="595"/>
      <c r="D3" s="595"/>
      <c r="E3" s="595"/>
      <c r="F3" s="595"/>
      <c r="G3" s="595"/>
    </row>
    <row r="4" spans="2:8" ht="15.75" thickBot="1">
      <c r="B4" s="42"/>
      <c r="C4" s="42"/>
      <c r="D4" s="42"/>
      <c r="E4" s="42"/>
      <c r="F4" s="42"/>
      <c r="G4" s="42"/>
      <c r="H4" s="272"/>
    </row>
    <row r="5" spans="2:7" ht="14.25">
      <c r="B5" s="593" t="s">
        <v>8</v>
      </c>
      <c r="C5" s="593" t="s">
        <v>1</v>
      </c>
      <c r="D5" s="596" t="s">
        <v>0</v>
      </c>
      <c r="E5" s="580" t="s">
        <v>142</v>
      </c>
      <c r="F5" s="597" t="s">
        <v>145</v>
      </c>
      <c r="G5" s="597" t="s">
        <v>26</v>
      </c>
    </row>
    <row r="6" spans="2:7" ht="14.25">
      <c r="B6" s="585"/>
      <c r="C6" s="585"/>
      <c r="D6" s="588"/>
      <c r="E6" s="591"/>
      <c r="F6" s="598"/>
      <c r="G6" s="598"/>
    </row>
    <row r="7" spans="2:7" ht="15" thickBot="1">
      <c r="B7" s="586"/>
      <c r="C7" s="586"/>
      <c r="D7" s="589"/>
      <c r="E7" s="592"/>
      <c r="F7" s="599"/>
      <c r="G7" s="599"/>
    </row>
    <row r="8" spans="2:7" ht="15">
      <c r="B8" s="43"/>
      <c r="C8" s="43"/>
      <c r="D8" s="44"/>
      <c r="E8" s="45"/>
      <c r="F8" s="46"/>
      <c r="G8" s="47"/>
    </row>
    <row r="9" spans="2:7" ht="15">
      <c r="B9" s="43"/>
      <c r="C9" s="43"/>
      <c r="D9" s="41" t="s">
        <v>27</v>
      </c>
      <c r="E9" s="371">
        <f>+E11+E21</f>
        <v>2133780</v>
      </c>
      <c r="F9" s="371">
        <f>+F11+F21</f>
        <v>2179164</v>
      </c>
      <c r="G9" s="359">
        <f>((F9-E9)/E9)*100</f>
        <v>2.1269296740994856</v>
      </c>
    </row>
    <row r="10" spans="2:7" ht="15">
      <c r="B10" s="43"/>
      <c r="C10" s="43"/>
      <c r="D10" s="41"/>
      <c r="E10" s="372"/>
      <c r="F10" s="372"/>
      <c r="G10" s="359"/>
    </row>
    <row r="11" spans="2:7" s="49" customFormat="1" ht="15">
      <c r="B11" s="50">
        <v>1</v>
      </c>
      <c r="C11" s="50"/>
      <c r="D11" s="49" t="s">
        <v>2</v>
      </c>
      <c r="E11" s="371">
        <f>+E13+E17</f>
        <v>1915445</v>
      </c>
      <c r="F11" s="371">
        <f>+F13+F17</f>
        <v>1960829</v>
      </c>
      <c r="G11" s="359">
        <f>((F11-E11)/E11)*100</f>
        <v>2.369371086092266</v>
      </c>
    </row>
    <row r="12" spans="2:7" ht="15">
      <c r="B12" s="43"/>
      <c r="C12" s="51"/>
      <c r="D12" s="44"/>
      <c r="E12" s="373"/>
      <c r="F12" s="373"/>
      <c r="G12" s="359"/>
    </row>
    <row r="13" spans="2:7" s="49" customFormat="1" ht="15">
      <c r="B13" s="51">
        <v>105</v>
      </c>
      <c r="C13" s="51"/>
      <c r="D13" s="53" t="s">
        <v>4</v>
      </c>
      <c r="E13" s="374">
        <f>+E14+E15</f>
        <v>756419</v>
      </c>
      <c r="F13" s="374">
        <f>+F14+F15</f>
        <v>801803</v>
      </c>
      <c r="G13" s="359">
        <f>((F13-E13)/E13)*100</f>
        <v>5.9998492898777</v>
      </c>
    </row>
    <row r="14" spans="2:7" ht="14.25">
      <c r="B14" s="43"/>
      <c r="C14" s="43">
        <v>10501</v>
      </c>
      <c r="D14" s="44" t="s">
        <v>34</v>
      </c>
      <c r="E14" s="375">
        <v>377616</v>
      </c>
      <c r="F14" s="375">
        <v>400272</v>
      </c>
      <c r="G14" s="362">
        <f>((F14-E14)/E14)*100</f>
        <v>5.999745773484174</v>
      </c>
    </row>
    <row r="15" spans="2:7" ht="14.25">
      <c r="B15" s="43"/>
      <c r="C15" s="43">
        <v>10502</v>
      </c>
      <c r="D15" s="44" t="s">
        <v>29</v>
      </c>
      <c r="E15" s="375">
        <v>378803</v>
      </c>
      <c r="F15" s="375">
        <v>401531</v>
      </c>
      <c r="G15" s="362">
        <f>((F15-E15)/E15)*100</f>
        <v>5.999952481896923</v>
      </c>
    </row>
    <row r="16" spans="2:7" ht="15">
      <c r="B16" s="43"/>
      <c r="C16" s="43"/>
      <c r="D16" s="44"/>
      <c r="E16" s="376"/>
      <c r="F16" s="376"/>
      <c r="G16" s="359"/>
    </row>
    <row r="17" spans="2:7" s="49" customFormat="1" ht="15">
      <c r="B17" s="51">
        <v>107</v>
      </c>
      <c r="C17" s="43"/>
      <c r="D17" s="53" t="s">
        <v>35</v>
      </c>
      <c r="E17" s="377">
        <f>+E18+E19</f>
        <v>1159026</v>
      </c>
      <c r="F17" s="377">
        <f>+F18+F19</f>
        <v>1159026</v>
      </c>
      <c r="G17" s="359">
        <f>((F17-E17)/E17)*100</f>
        <v>0</v>
      </c>
    </row>
    <row r="18" spans="2:7" s="49" customFormat="1" ht="15">
      <c r="B18" s="51"/>
      <c r="C18" s="43">
        <v>10701</v>
      </c>
      <c r="D18" s="44" t="s">
        <v>36</v>
      </c>
      <c r="E18" s="378">
        <v>1122084</v>
      </c>
      <c r="F18" s="378">
        <v>1122084</v>
      </c>
      <c r="G18" s="362">
        <f>((F18-E18)/E18)*100</f>
        <v>0</v>
      </c>
    </row>
    <row r="19" spans="2:7" ht="14.25">
      <c r="B19" s="43"/>
      <c r="C19" s="43">
        <v>10702</v>
      </c>
      <c r="D19" s="44" t="s">
        <v>37</v>
      </c>
      <c r="E19" s="378">
        <v>36942</v>
      </c>
      <c r="F19" s="378">
        <v>36942</v>
      </c>
      <c r="G19" s="362">
        <f>((F19-E19)/E19)*100</f>
        <v>0</v>
      </c>
    </row>
    <row r="20" spans="2:7" ht="15">
      <c r="B20" s="43"/>
      <c r="C20" s="43"/>
      <c r="D20" s="44"/>
      <c r="E20" s="379"/>
      <c r="F20" s="379"/>
      <c r="G20" s="359"/>
    </row>
    <row r="21" spans="2:7" s="49" customFormat="1" ht="15">
      <c r="B21" s="51">
        <v>2</v>
      </c>
      <c r="C21" s="43"/>
      <c r="D21" s="53" t="s">
        <v>6</v>
      </c>
      <c r="E21" s="380">
        <f>+E23</f>
        <v>218335</v>
      </c>
      <c r="F21" s="380">
        <f>+F23</f>
        <v>218335</v>
      </c>
      <c r="G21" s="359">
        <f>((F21-E21)/E21)*100</f>
        <v>0</v>
      </c>
    </row>
    <row r="22" spans="2:7" s="49" customFormat="1" ht="15">
      <c r="B22" s="51"/>
      <c r="C22" s="43"/>
      <c r="D22" s="53"/>
      <c r="E22" s="380"/>
      <c r="F22" s="380"/>
      <c r="G22" s="359"/>
    </row>
    <row r="23" spans="2:7" s="49" customFormat="1" ht="15">
      <c r="B23" s="51">
        <v>299</v>
      </c>
      <c r="C23" s="43"/>
      <c r="D23" s="56" t="s">
        <v>7</v>
      </c>
      <c r="E23" s="380">
        <f>+E24</f>
        <v>218335</v>
      </c>
      <c r="F23" s="380">
        <f>+F24</f>
        <v>218335</v>
      </c>
      <c r="G23" s="359">
        <f>((F23-E23)/E23)*100</f>
        <v>0</v>
      </c>
    </row>
    <row r="24" spans="2:7" s="49" customFormat="1" ht="15">
      <c r="B24" s="51"/>
      <c r="C24" s="43">
        <v>29903</v>
      </c>
      <c r="D24" s="57" t="s">
        <v>32</v>
      </c>
      <c r="E24" s="378">
        <v>218335</v>
      </c>
      <c r="F24" s="378">
        <v>218335</v>
      </c>
      <c r="G24" s="362">
        <f>((F24-E24)/E24)*100</f>
        <v>0</v>
      </c>
    </row>
    <row r="25" spans="2:6" ht="15">
      <c r="B25" s="43"/>
      <c r="C25" s="51"/>
      <c r="D25" s="44"/>
      <c r="E25" s="44"/>
      <c r="F25" s="58"/>
    </row>
    <row r="26" spans="2:7" ht="15.75" thickBot="1">
      <c r="B26" s="3"/>
      <c r="C26" s="59"/>
      <c r="D26" s="5"/>
      <c r="E26" s="5"/>
      <c r="F26" s="60"/>
      <c r="G26" s="61"/>
    </row>
    <row r="27" spans="2:6" s="57" customFormat="1" ht="14.25">
      <c r="B27" s="62"/>
      <c r="C27" s="62"/>
      <c r="D27" s="62"/>
      <c r="E27" s="62"/>
      <c r="F27" s="62"/>
    </row>
  </sheetData>
  <sheetProtection/>
  <mergeCells count="8">
    <mergeCell ref="B2:G2"/>
    <mergeCell ref="B3:G3"/>
    <mergeCell ref="B5:B7"/>
    <mergeCell ref="C5:C7"/>
    <mergeCell ref="D5:D7"/>
    <mergeCell ref="E5:E7"/>
    <mergeCell ref="F5:F7"/>
    <mergeCell ref="G5:G7"/>
  </mergeCells>
  <printOptions/>
  <pageMargins left="0.75" right="0.75" top="1" bottom="1" header="0" footer="0"/>
  <pageSetup orientation="landscape" scale="90" r:id="rId3"/>
  <legacyDrawing r:id="rId2"/>
</worksheet>
</file>

<file path=xl/worksheets/sheet7.xml><?xml version="1.0" encoding="utf-8"?>
<worksheet xmlns="http://schemas.openxmlformats.org/spreadsheetml/2006/main" xmlns:r="http://schemas.openxmlformats.org/officeDocument/2006/relationships">
  <dimension ref="B2:G18"/>
  <sheetViews>
    <sheetView zoomScalePageLayoutView="0" workbookViewId="0" topLeftCell="A1">
      <selection activeCell="G8" sqref="G8"/>
    </sheetView>
  </sheetViews>
  <sheetFormatPr defaultColWidth="11.421875" defaultRowHeight="12.75"/>
  <cols>
    <col min="1" max="1" width="3.7109375" style="40" customWidth="1"/>
    <col min="2" max="2" width="9.00390625" style="63" customWidth="1"/>
    <col min="3" max="3" width="14.28125" style="63" customWidth="1"/>
    <col min="4" max="4" width="47.57421875" style="40" customWidth="1"/>
    <col min="5" max="5" width="13.8515625" style="40" customWidth="1"/>
    <col min="6" max="6" width="14.7109375" style="100" customWidth="1"/>
    <col min="7" max="7" width="15.421875" style="40" customWidth="1"/>
    <col min="8" max="16384" width="11.421875" style="40" customWidth="1"/>
  </cols>
  <sheetData>
    <row r="1" ht="14.25"/>
    <row r="2" spans="2:7" ht="15">
      <c r="B2" s="595" t="s">
        <v>43</v>
      </c>
      <c r="C2" s="595"/>
      <c r="D2" s="595"/>
      <c r="E2" s="595"/>
      <c r="F2" s="595"/>
      <c r="G2" s="595"/>
    </row>
    <row r="3" spans="2:7" ht="15">
      <c r="B3" s="583" t="s">
        <v>141</v>
      </c>
      <c r="C3" s="583"/>
      <c r="D3" s="583"/>
      <c r="E3" s="583"/>
      <c r="F3" s="583"/>
      <c r="G3" s="583"/>
    </row>
    <row r="4" spans="2:7" ht="15" thickBot="1">
      <c r="B4" s="43"/>
      <c r="C4" s="44"/>
      <c r="D4" s="95"/>
      <c r="E4" s="95"/>
      <c r="F4" s="96"/>
      <c r="G4" s="97"/>
    </row>
    <row r="5" spans="2:7" ht="14.25">
      <c r="B5" s="593" t="s">
        <v>8</v>
      </c>
      <c r="C5" s="593" t="s">
        <v>1</v>
      </c>
      <c r="D5" s="596" t="s">
        <v>0</v>
      </c>
      <c r="E5" s="580" t="s">
        <v>142</v>
      </c>
      <c r="F5" s="580" t="s">
        <v>143</v>
      </c>
      <c r="G5" s="593" t="s">
        <v>26</v>
      </c>
    </row>
    <row r="6" spans="2:7" ht="14.25">
      <c r="B6" s="585"/>
      <c r="C6" s="585"/>
      <c r="D6" s="588"/>
      <c r="E6" s="591"/>
      <c r="F6" s="591"/>
      <c r="G6" s="584"/>
    </row>
    <row r="7" spans="2:7" ht="15" thickBot="1">
      <c r="B7" s="586"/>
      <c r="C7" s="586"/>
      <c r="D7" s="589"/>
      <c r="E7" s="592"/>
      <c r="F7" s="592"/>
      <c r="G7" s="594"/>
    </row>
    <row r="8" spans="2:6" ht="15">
      <c r="B8" s="43"/>
      <c r="C8" s="43"/>
      <c r="D8" s="44"/>
      <c r="E8" s="44"/>
      <c r="F8" s="98"/>
    </row>
    <row r="9" spans="2:7" ht="15">
      <c r="B9" s="43"/>
      <c r="C9" s="43"/>
      <c r="D9" s="41" t="s">
        <v>27</v>
      </c>
      <c r="E9" s="99">
        <f>SUM(E11)</f>
        <v>1611170</v>
      </c>
      <c r="F9" s="99">
        <f>SUM(F11)</f>
        <v>1611094</v>
      </c>
      <c r="G9" s="102">
        <v>-0.02</v>
      </c>
    </row>
    <row r="10" spans="2:7" ht="15">
      <c r="B10" s="43"/>
      <c r="C10" s="43"/>
      <c r="D10" s="41"/>
      <c r="E10" s="100"/>
      <c r="G10" s="295"/>
    </row>
    <row r="11" spans="2:7" s="53" customFormat="1" ht="15">
      <c r="B11" s="51">
        <v>1</v>
      </c>
      <c r="C11" s="51"/>
      <c r="D11" s="53" t="s">
        <v>44</v>
      </c>
      <c r="E11" s="101">
        <f>SUM(E13)</f>
        <v>1611170</v>
      </c>
      <c r="F11" s="101">
        <f>SUM(F13)</f>
        <v>1611094</v>
      </c>
      <c r="G11" s="102">
        <v>-0.02</v>
      </c>
    </row>
    <row r="12" spans="2:7" s="49" customFormat="1" ht="15">
      <c r="B12" s="50"/>
      <c r="C12" s="50"/>
      <c r="E12" s="99"/>
      <c r="F12" s="99"/>
      <c r="G12" s="296"/>
    </row>
    <row r="13" spans="2:7" s="53" customFormat="1" ht="15">
      <c r="B13" s="51">
        <v>107</v>
      </c>
      <c r="C13" s="43"/>
      <c r="D13" s="53" t="s">
        <v>30</v>
      </c>
      <c r="E13" s="101">
        <f>SUM(E14:E15)</f>
        <v>1611170</v>
      </c>
      <c r="F13" s="101">
        <f>+F14+F15</f>
        <v>1611094</v>
      </c>
      <c r="G13" s="102">
        <v>-0.02</v>
      </c>
    </row>
    <row r="14" spans="2:7" ht="14.25">
      <c r="B14" s="43"/>
      <c r="C14" s="43">
        <v>10701</v>
      </c>
      <c r="D14" s="44" t="s">
        <v>5</v>
      </c>
      <c r="E14" s="103">
        <v>1359358</v>
      </c>
      <c r="F14" s="103">
        <v>1359344</v>
      </c>
      <c r="G14" s="104">
        <f>+((F14/E14-1)*100)</f>
        <v>-0.0010298979371103911</v>
      </c>
    </row>
    <row r="15" spans="2:7" ht="14.25">
      <c r="B15" s="43"/>
      <c r="C15" s="43">
        <v>10702</v>
      </c>
      <c r="D15" s="44" t="s">
        <v>45</v>
      </c>
      <c r="E15" s="103">
        <v>251812</v>
      </c>
      <c r="F15" s="103">
        <v>251750</v>
      </c>
      <c r="G15" s="104">
        <f>+((F15/E15-1)*100)</f>
        <v>-0.024621543055936</v>
      </c>
    </row>
    <row r="16" spans="2:7" ht="15.75" thickBot="1">
      <c r="B16" s="59"/>
      <c r="C16" s="59"/>
      <c r="D16" s="105"/>
      <c r="E16" s="105"/>
      <c r="F16" s="106"/>
      <c r="G16" s="107"/>
    </row>
    <row r="17" ht="14.25"/>
    <row r="18" ht="14.25">
      <c r="G18" s="97"/>
    </row>
    <row r="19" ht="14.25"/>
    <row r="20" ht="14.25"/>
    <row r="21" ht="14.25"/>
    <row r="22" ht="14.25"/>
    <row r="23" ht="14.25"/>
    <row r="24" ht="14.25"/>
    <row r="25" ht="14.25"/>
    <row r="26" ht="14.25"/>
    <row r="27" ht="14.25"/>
    <row r="28" ht="14.25"/>
  </sheetData>
  <sheetProtection/>
  <mergeCells count="8">
    <mergeCell ref="B2:G2"/>
    <mergeCell ref="B3:G3"/>
    <mergeCell ref="B5:B7"/>
    <mergeCell ref="C5:C7"/>
    <mergeCell ref="D5:D7"/>
    <mergeCell ref="E5:E7"/>
    <mergeCell ref="F5:F7"/>
    <mergeCell ref="G5:G7"/>
  </mergeCells>
  <printOptions/>
  <pageMargins left="0.75" right="0.75" top="1" bottom="1" header="0" footer="0"/>
  <pageSetup orientation="landscape" scale="90" r:id="rId3"/>
  <legacyDrawing r:id="rId2"/>
</worksheet>
</file>

<file path=xl/worksheets/sheet8.xml><?xml version="1.0" encoding="utf-8"?>
<worksheet xmlns="http://schemas.openxmlformats.org/spreadsheetml/2006/main" xmlns:r="http://schemas.openxmlformats.org/officeDocument/2006/relationships">
  <dimension ref="C2:I38"/>
  <sheetViews>
    <sheetView zoomScalePageLayoutView="0" workbookViewId="0" topLeftCell="A1">
      <selection activeCell="I6" sqref="I6"/>
    </sheetView>
  </sheetViews>
  <sheetFormatPr defaultColWidth="11.421875" defaultRowHeight="12.75"/>
  <cols>
    <col min="1" max="1" width="2.8515625" style="196" customWidth="1"/>
    <col min="2" max="2" width="4.8515625" style="196" customWidth="1"/>
    <col min="3" max="3" width="9.140625" style="196" customWidth="1"/>
    <col min="4" max="4" width="13.00390625" style="196" customWidth="1"/>
    <col min="5" max="5" width="49.28125" style="196" customWidth="1"/>
    <col min="6" max="6" width="13.8515625" style="196" customWidth="1"/>
    <col min="7" max="7" width="15.00390625" style="199" customWidth="1"/>
    <col min="8" max="8" width="15.57421875" style="200" customWidth="1"/>
    <col min="9" max="9" width="25.00390625" style="195" customWidth="1"/>
    <col min="10" max="16384" width="11.421875" style="196" customWidth="1"/>
  </cols>
  <sheetData>
    <row r="1" ht="14.25"/>
    <row r="2" spans="3:8" ht="15">
      <c r="C2" s="600" t="s">
        <v>91</v>
      </c>
      <c r="D2" s="600"/>
      <c r="E2" s="600"/>
      <c r="F2" s="600"/>
      <c r="G2" s="600"/>
      <c r="H2" s="600"/>
    </row>
    <row r="3" spans="3:8" ht="15">
      <c r="C3" s="601" t="s">
        <v>141</v>
      </c>
      <c r="D3" s="600"/>
      <c r="E3" s="600"/>
      <c r="F3" s="600"/>
      <c r="G3" s="600"/>
      <c r="H3" s="600"/>
    </row>
    <row r="4" spans="3:8" ht="15.75" thickBot="1">
      <c r="C4" s="201"/>
      <c r="D4" s="202"/>
      <c r="E4" s="202"/>
      <c r="F4" s="203"/>
      <c r="G4" s="204"/>
      <c r="H4" s="205"/>
    </row>
    <row r="5" spans="3:8" ht="30.75" customHeight="1">
      <c r="C5" s="602" t="s">
        <v>70</v>
      </c>
      <c r="D5" s="602" t="s">
        <v>1</v>
      </c>
      <c r="E5" s="602" t="s">
        <v>0</v>
      </c>
      <c r="F5" s="606" t="s">
        <v>142</v>
      </c>
      <c r="G5" s="606" t="s">
        <v>144</v>
      </c>
      <c r="H5" s="604" t="s">
        <v>26</v>
      </c>
    </row>
    <row r="6" spans="3:9" ht="15" thickBot="1">
      <c r="C6" s="603"/>
      <c r="D6" s="603"/>
      <c r="E6" s="603"/>
      <c r="F6" s="607"/>
      <c r="G6" s="607"/>
      <c r="H6" s="605"/>
      <c r="I6" s="197"/>
    </row>
    <row r="7" spans="3:9" ht="15">
      <c r="C7" s="206"/>
      <c r="D7" s="206"/>
      <c r="E7" s="207"/>
      <c r="F7" s="207"/>
      <c r="G7" s="207"/>
      <c r="H7" s="208"/>
      <c r="I7" s="197"/>
    </row>
    <row r="8" spans="3:9" ht="15">
      <c r="C8" s="381"/>
      <c r="D8" s="381"/>
      <c r="E8" s="381" t="s">
        <v>27</v>
      </c>
      <c r="F8" s="382">
        <f>+F10+F19+F31</f>
        <v>1668393</v>
      </c>
      <c r="G8" s="382">
        <f>+G10+G19+G31</f>
        <v>1707664</v>
      </c>
      <c r="H8" s="383">
        <f>((G8-F8)/F8)*100</f>
        <v>2.3538219112643124</v>
      </c>
      <c r="I8" s="209"/>
    </row>
    <row r="9" spans="3:9" ht="15">
      <c r="C9" s="381"/>
      <c r="D9" s="381"/>
      <c r="E9" s="381"/>
      <c r="F9" s="382"/>
      <c r="G9" s="382"/>
      <c r="H9" s="383"/>
      <c r="I9" s="209"/>
    </row>
    <row r="10" spans="3:9" s="198" customFormat="1" ht="15">
      <c r="C10" s="121">
        <v>1</v>
      </c>
      <c r="D10" s="121"/>
      <c r="E10" s="140" t="s">
        <v>58</v>
      </c>
      <c r="F10" s="384">
        <f>SUM(F12+F15)</f>
        <v>1171749</v>
      </c>
      <c r="G10" s="384">
        <f>SUM(G12+G15)</f>
        <v>1171749</v>
      </c>
      <c r="H10" s="383">
        <f>((G10-F10)/F10)*100</f>
        <v>0</v>
      </c>
      <c r="I10" s="210"/>
    </row>
    <row r="11" spans="3:9" ht="15">
      <c r="C11" s="381"/>
      <c r="D11" s="381"/>
      <c r="E11" s="381"/>
      <c r="F11" s="382"/>
      <c r="G11" s="382"/>
      <c r="H11" s="385"/>
      <c r="I11" s="209"/>
    </row>
    <row r="12" spans="3:9" s="198" customFormat="1" ht="15">
      <c r="C12" s="121">
        <v>103</v>
      </c>
      <c r="D12" s="121"/>
      <c r="E12" s="140" t="s">
        <v>59</v>
      </c>
      <c r="F12" s="384">
        <f>+F13</f>
        <v>317000</v>
      </c>
      <c r="G12" s="384">
        <f>G13</f>
        <v>317000</v>
      </c>
      <c r="H12" s="383">
        <f>((G12-F12)/F12)*100</f>
        <v>0</v>
      </c>
      <c r="I12" s="210"/>
    </row>
    <row r="13" spans="3:9" ht="15">
      <c r="C13" s="381"/>
      <c r="D13" s="386">
        <v>10303</v>
      </c>
      <c r="E13" s="2" t="s">
        <v>49</v>
      </c>
      <c r="F13" s="387">
        <v>317000</v>
      </c>
      <c r="G13" s="387">
        <v>317000</v>
      </c>
      <c r="H13" s="388">
        <f>((G13-F13)/F13)*100</f>
        <v>0</v>
      </c>
      <c r="I13" s="209"/>
    </row>
    <row r="14" spans="3:9" ht="14.25">
      <c r="C14" s="389"/>
      <c r="D14" s="389"/>
      <c r="E14" s="389"/>
      <c r="F14" s="387"/>
      <c r="G14" s="387"/>
      <c r="H14" s="388"/>
      <c r="I14" s="209"/>
    </row>
    <row r="15" spans="3:9" s="198" customFormat="1" ht="15">
      <c r="C15" s="121">
        <v>107</v>
      </c>
      <c r="D15" s="121"/>
      <c r="E15" s="140" t="s">
        <v>30</v>
      </c>
      <c r="F15" s="384">
        <f>+F16+F17</f>
        <v>854749</v>
      </c>
      <c r="G15" s="384">
        <f>+G16+G17</f>
        <v>854749</v>
      </c>
      <c r="H15" s="383">
        <f>((G15-F15)/F15)*100</f>
        <v>0</v>
      </c>
      <c r="I15" s="210"/>
    </row>
    <row r="16" spans="3:9" ht="14.25">
      <c r="C16" s="389"/>
      <c r="D16" s="386">
        <v>10701</v>
      </c>
      <c r="E16" s="2" t="s">
        <v>5</v>
      </c>
      <c r="F16" s="390">
        <v>764042</v>
      </c>
      <c r="G16" s="390">
        <v>764042</v>
      </c>
      <c r="H16" s="388">
        <f>((G16-F16)/F16)*100</f>
        <v>0</v>
      </c>
      <c r="I16" s="209"/>
    </row>
    <row r="17" spans="3:9" ht="14.25">
      <c r="C17" s="389"/>
      <c r="D17" s="386">
        <v>10702</v>
      </c>
      <c r="E17" s="2" t="s">
        <v>45</v>
      </c>
      <c r="F17" s="390">
        <v>90707</v>
      </c>
      <c r="G17" s="390">
        <v>90707</v>
      </c>
      <c r="H17" s="388">
        <f>((G17-F17)/F17)*100</f>
        <v>0</v>
      </c>
      <c r="I17" s="209"/>
    </row>
    <row r="18" spans="3:9" ht="14.25">
      <c r="C18" s="389"/>
      <c r="D18" s="386"/>
      <c r="E18" s="2"/>
      <c r="F18" s="390"/>
      <c r="G18" s="390"/>
      <c r="H18" s="391"/>
      <c r="I18" s="209"/>
    </row>
    <row r="19" spans="3:9" ht="15">
      <c r="C19" s="236">
        <v>2</v>
      </c>
      <c r="D19" s="220"/>
      <c r="E19" s="140" t="s">
        <v>52</v>
      </c>
      <c r="F19" s="225">
        <f>+F21+F24+F27</f>
        <v>386819</v>
      </c>
      <c r="G19" s="225">
        <f>+G21+G24+G27</f>
        <v>510875</v>
      </c>
      <c r="H19" s="383">
        <f>((G19-F19)/F19)*100</f>
        <v>32.07081348124058</v>
      </c>
      <c r="I19" s="209"/>
    </row>
    <row r="20" spans="3:9" ht="14.25">
      <c r="C20" s="389"/>
      <c r="D20" s="386"/>
      <c r="E20" s="2"/>
      <c r="F20" s="390"/>
      <c r="G20" s="390"/>
      <c r="H20" s="391"/>
      <c r="I20" s="209"/>
    </row>
    <row r="21" spans="3:9" s="198" customFormat="1" ht="15">
      <c r="C21" s="121">
        <v>202</v>
      </c>
      <c r="D21" s="121"/>
      <c r="E21" s="140" t="s">
        <v>53</v>
      </c>
      <c r="F21" s="384">
        <f>+F22</f>
        <v>386819</v>
      </c>
      <c r="G21" s="384">
        <f>+G22</f>
        <v>386819</v>
      </c>
      <c r="H21" s="383">
        <f>((G21-F21)/F21)*100</f>
        <v>0</v>
      </c>
      <c r="I21" s="210"/>
    </row>
    <row r="22" spans="3:9" ht="14.25">
      <c r="C22" s="389"/>
      <c r="D22" s="386">
        <v>20203</v>
      </c>
      <c r="E22" s="2" t="s">
        <v>47</v>
      </c>
      <c r="F22" s="390">
        <v>386819</v>
      </c>
      <c r="G22" s="390">
        <v>386819</v>
      </c>
      <c r="H22" s="388">
        <f>((G22-F22)/F22)*100</f>
        <v>0</v>
      </c>
      <c r="I22" s="209"/>
    </row>
    <row r="23" spans="3:9" ht="14.25">
      <c r="C23" s="389"/>
      <c r="D23" s="386"/>
      <c r="E23" s="2"/>
      <c r="F23" s="390"/>
      <c r="G23" s="390"/>
      <c r="H23" s="391"/>
      <c r="I23" s="209"/>
    </row>
    <row r="24" spans="3:9" ht="15">
      <c r="C24" s="121">
        <v>203</v>
      </c>
      <c r="D24" s="121"/>
      <c r="E24" s="140" t="s">
        <v>146</v>
      </c>
      <c r="F24" s="384">
        <f>+F25</f>
        <v>0</v>
      </c>
      <c r="G24" s="384">
        <f>+G25</f>
        <v>79208</v>
      </c>
      <c r="H24" s="383">
        <v>100</v>
      </c>
      <c r="I24" s="209"/>
    </row>
    <row r="25" spans="3:9" ht="28.5">
      <c r="C25" s="389"/>
      <c r="D25" s="386">
        <v>20304</v>
      </c>
      <c r="E25" s="392" t="s">
        <v>135</v>
      </c>
      <c r="F25" s="390">
        <v>0</v>
      </c>
      <c r="G25" s="390">
        <v>79208</v>
      </c>
      <c r="H25" s="391">
        <v>100</v>
      </c>
      <c r="I25" s="209"/>
    </row>
    <row r="26" spans="3:9" ht="14.25">
      <c r="C26" s="389"/>
      <c r="D26" s="386"/>
      <c r="E26" s="2"/>
      <c r="F26" s="390"/>
      <c r="G26" s="390"/>
      <c r="H26" s="391"/>
      <c r="I26" s="209"/>
    </row>
    <row r="27" spans="3:9" ht="15">
      <c r="C27" s="121">
        <v>299</v>
      </c>
      <c r="D27" s="381"/>
      <c r="E27" s="140" t="s">
        <v>147</v>
      </c>
      <c r="F27" s="384">
        <f>+F28+F29</f>
        <v>0</v>
      </c>
      <c r="G27" s="384">
        <f>+G28+G29</f>
        <v>44848</v>
      </c>
      <c r="H27" s="383">
        <v>100</v>
      </c>
      <c r="I27" s="209"/>
    </row>
    <row r="28" spans="3:9" ht="28.5">
      <c r="C28" s="389"/>
      <c r="D28" s="386">
        <v>29901</v>
      </c>
      <c r="E28" s="392" t="s">
        <v>148</v>
      </c>
      <c r="F28" s="390">
        <v>0</v>
      </c>
      <c r="G28" s="390">
        <v>20776</v>
      </c>
      <c r="H28" s="391">
        <v>100</v>
      </c>
      <c r="I28" s="209"/>
    </row>
    <row r="29" spans="3:8" ht="14.25">
      <c r="C29" s="389"/>
      <c r="D29" s="386">
        <v>29907</v>
      </c>
      <c r="E29" s="392" t="s">
        <v>149</v>
      </c>
      <c r="F29" s="390">
        <v>0</v>
      </c>
      <c r="G29" s="390">
        <v>24072</v>
      </c>
      <c r="H29" s="391">
        <v>100</v>
      </c>
    </row>
    <row r="30" spans="3:8" ht="14.25">
      <c r="C30" s="389"/>
      <c r="D30" s="386"/>
      <c r="E30" s="2"/>
      <c r="F30" s="390"/>
      <c r="G30" s="390"/>
      <c r="H30" s="391"/>
    </row>
    <row r="31" spans="3:8" ht="15">
      <c r="C31" s="236">
        <v>5</v>
      </c>
      <c r="D31" s="220"/>
      <c r="E31" s="140" t="s">
        <v>150</v>
      </c>
      <c r="F31" s="225">
        <f>+F33</f>
        <v>109825</v>
      </c>
      <c r="G31" s="225">
        <f>+G33</f>
        <v>25040</v>
      </c>
      <c r="H31" s="383">
        <f>((G31-F31)/F31)*100</f>
        <v>-77.20009105394946</v>
      </c>
    </row>
    <row r="32" spans="3:8" ht="14.25">
      <c r="C32" s="389"/>
      <c r="D32" s="386"/>
      <c r="E32" s="2"/>
      <c r="F32" s="390"/>
      <c r="G32" s="390"/>
      <c r="H32" s="391"/>
    </row>
    <row r="33" spans="3:8" ht="15">
      <c r="C33" s="121">
        <v>501</v>
      </c>
      <c r="D33" s="121"/>
      <c r="E33" s="140" t="s">
        <v>151</v>
      </c>
      <c r="F33" s="384">
        <f>+F34+F35+F36</f>
        <v>109825</v>
      </c>
      <c r="G33" s="384">
        <f>+G34+G35+G36</f>
        <v>25040</v>
      </c>
      <c r="H33" s="383">
        <f>((G33-F33)/F33)*100</f>
        <v>-77.20009105394946</v>
      </c>
    </row>
    <row r="34" spans="3:8" ht="15">
      <c r="C34" s="121"/>
      <c r="D34" s="386">
        <v>50103</v>
      </c>
      <c r="E34" s="2" t="s">
        <v>127</v>
      </c>
      <c r="F34" s="390">
        <v>53019</v>
      </c>
      <c r="G34" s="390">
        <v>0</v>
      </c>
      <c r="H34" s="391">
        <v>-100</v>
      </c>
    </row>
    <row r="35" spans="3:8" ht="15">
      <c r="C35" s="121"/>
      <c r="D35" s="386">
        <v>50104</v>
      </c>
      <c r="E35" s="2" t="s">
        <v>22</v>
      </c>
      <c r="F35" s="390">
        <v>56806</v>
      </c>
      <c r="G35" s="390">
        <v>0</v>
      </c>
      <c r="H35" s="391">
        <v>-100</v>
      </c>
    </row>
    <row r="36" spans="3:8" ht="14.25">
      <c r="C36" s="389"/>
      <c r="D36" s="386">
        <v>50199</v>
      </c>
      <c r="E36" s="2" t="s">
        <v>134</v>
      </c>
      <c r="F36" s="390">
        <v>0</v>
      </c>
      <c r="G36" s="390">
        <v>25040</v>
      </c>
      <c r="H36" s="486">
        <v>100</v>
      </c>
    </row>
    <row r="37" spans="3:8" ht="15" thickBot="1">
      <c r="C37" s="393"/>
      <c r="D37" s="393"/>
      <c r="E37" s="393"/>
      <c r="F37" s="394"/>
      <c r="G37" s="395"/>
      <c r="H37" s="393"/>
    </row>
    <row r="38" spans="3:8" ht="14.25">
      <c r="C38" s="396"/>
      <c r="D38" s="396"/>
      <c r="E38" s="396"/>
      <c r="F38" s="396"/>
      <c r="G38" s="397"/>
      <c r="H38" s="396"/>
    </row>
    <row r="39" ht="14.25"/>
    <row r="40" ht="14.25"/>
  </sheetData>
  <sheetProtection/>
  <mergeCells count="8">
    <mergeCell ref="C2:H2"/>
    <mergeCell ref="C3:H3"/>
    <mergeCell ref="C5:C6"/>
    <mergeCell ref="D5:D6"/>
    <mergeCell ref="E5:E6"/>
    <mergeCell ref="H5:H6"/>
    <mergeCell ref="F5:F6"/>
    <mergeCell ref="G5:G6"/>
  </mergeCells>
  <printOptions/>
  <pageMargins left="0.75" right="0.75" top="1" bottom="1" header="0" footer="0"/>
  <pageSetup horizontalDpi="600" verticalDpi="600" orientation="landscape" scale="90" r:id="rId3"/>
  <legacyDrawing r:id="rId2"/>
</worksheet>
</file>

<file path=xl/worksheets/sheet9.xml><?xml version="1.0" encoding="utf-8"?>
<worksheet xmlns="http://schemas.openxmlformats.org/spreadsheetml/2006/main" xmlns:r="http://schemas.openxmlformats.org/officeDocument/2006/relationships">
  <dimension ref="B2:G36"/>
  <sheetViews>
    <sheetView zoomScalePageLayoutView="0" workbookViewId="0" topLeftCell="A1">
      <selection activeCell="G28" sqref="G28"/>
    </sheetView>
  </sheetViews>
  <sheetFormatPr defaultColWidth="11.421875" defaultRowHeight="12.75"/>
  <cols>
    <col min="1" max="1" width="6.57421875" style="18" customWidth="1"/>
    <col min="2" max="2" width="11.421875" style="18" customWidth="1"/>
    <col min="3" max="3" width="11.421875" style="145" customWidth="1"/>
    <col min="4" max="4" width="46.8515625" style="18" bestFit="1" customWidth="1"/>
    <col min="5" max="5" width="14.140625" style="18" customWidth="1"/>
    <col min="6" max="6" width="14.57421875" style="18" customWidth="1"/>
    <col min="7" max="7" width="14.7109375" style="18" customWidth="1"/>
    <col min="8" max="16384" width="11.421875" style="18" customWidth="1"/>
  </cols>
  <sheetData>
    <row r="1" ht="15"/>
    <row r="2" spans="2:7" ht="15">
      <c r="B2" s="608" t="s">
        <v>57</v>
      </c>
      <c r="C2" s="608"/>
      <c r="D2" s="608"/>
      <c r="E2" s="608"/>
      <c r="F2" s="608"/>
      <c r="G2" s="608"/>
    </row>
    <row r="3" spans="2:7" ht="15">
      <c r="B3" s="583" t="s">
        <v>152</v>
      </c>
      <c r="C3" s="622"/>
      <c r="D3" s="622"/>
      <c r="E3" s="622"/>
      <c r="F3" s="622"/>
      <c r="G3" s="622"/>
    </row>
    <row r="4" spans="2:7" ht="15" thickBot="1">
      <c r="B4" s="621"/>
      <c r="C4" s="621"/>
      <c r="D4" s="621"/>
      <c r="E4" s="621"/>
      <c r="F4" s="621"/>
      <c r="G4" s="621"/>
    </row>
    <row r="5" spans="2:7" ht="14.25">
      <c r="B5" s="615" t="s">
        <v>8</v>
      </c>
      <c r="C5" s="618" t="s">
        <v>1</v>
      </c>
      <c r="D5" s="618" t="s">
        <v>0</v>
      </c>
      <c r="E5" s="609" t="s">
        <v>153</v>
      </c>
      <c r="F5" s="609" t="s">
        <v>154</v>
      </c>
      <c r="G5" s="612" t="s">
        <v>26</v>
      </c>
    </row>
    <row r="6" spans="2:7" ht="14.25">
      <c r="B6" s="616"/>
      <c r="C6" s="619"/>
      <c r="D6" s="619"/>
      <c r="E6" s="610"/>
      <c r="F6" s="610"/>
      <c r="G6" s="613"/>
    </row>
    <row r="7" spans="2:7" ht="15" thickBot="1">
      <c r="B7" s="617"/>
      <c r="C7" s="620"/>
      <c r="D7" s="620"/>
      <c r="E7" s="611"/>
      <c r="F7" s="611"/>
      <c r="G7" s="614"/>
    </row>
    <row r="8" spans="2:3" ht="15">
      <c r="B8" s="23"/>
      <c r="C8" s="144"/>
    </row>
    <row r="9" spans="2:7" ht="15">
      <c r="B9" s="404"/>
      <c r="C9" s="121"/>
      <c r="D9" s="121" t="s">
        <v>27</v>
      </c>
      <c r="E9" s="398">
        <f>+E11</f>
        <v>2010965</v>
      </c>
      <c r="F9" s="398">
        <f>+F11</f>
        <v>1496100</v>
      </c>
      <c r="G9" s="399">
        <f>+((F9/E9-1)*100)</f>
        <v>-25.602882198347555</v>
      </c>
    </row>
    <row r="10" spans="2:7" ht="15">
      <c r="B10" s="404"/>
      <c r="C10" s="121"/>
      <c r="D10" s="121"/>
      <c r="E10" s="400"/>
      <c r="F10" s="400"/>
      <c r="G10" s="401"/>
    </row>
    <row r="11" spans="2:7" ht="15">
      <c r="B11" s="121">
        <v>1</v>
      </c>
      <c r="C11" s="121"/>
      <c r="D11" s="140" t="s">
        <v>58</v>
      </c>
      <c r="E11" s="398">
        <f>+E13+E16+E20</f>
        <v>2010965</v>
      </c>
      <c r="F11" s="398">
        <f>+F13+F16+F20</f>
        <v>1496100</v>
      </c>
      <c r="G11" s="399">
        <f>+((F11/E11-1)*100)</f>
        <v>-25.602882198347555</v>
      </c>
    </row>
    <row r="12" spans="2:7" ht="15">
      <c r="B12" s="121"/>
      <c r="C12" s="121"/>
      <c r="D12" s="140"/>
      <c r="E12" s="400"/>
      <c r="F12" s="400"/>
      <c r="G12" s="402"/>
    </row>
    <row r="13" spans="2:7" ht="15">
      <c r="B13" s="121">
        <v>103</v>
      </c>
      <c r="C13" s="121"/>
      <c r="D13" s="140" t="s">
        <v>59</v>
      </c>
      <c r="E13" s="398">
        <f>SUM(E14)</f>
        <v>750000</v>
      </c>
      <c r="F13" s="398">
        <f>SUM(F14)</f>
        <v>750000</v>
      </c>
      <c r="G13" s="399">
        <f>+((F13/E13-1)*100)</f>
        <v>0</v>
      </c>
    </row>
    <row r="14" spans="2:7" ht="15">
      <c r="B14" s="121"/>
      <c r="C14" s="121">
        <v>10303</v>
      </c>
      <c r="D14" s="2" t="s">
        <v>49</v>
      </c>
      <c r="E14" s="400">
        <v>750000</v>
      </c>
      <c r="F14" s="400">
        <f>874500-124500</f>
        <v>750000</v>
      </c>
      <c r="G14" s="403">
        <f>+((F14/E14-1)*100)</f>
        <v>0</v>
      </c>
    </row>
    <row r="15" spans="2:7" ht="15">
      <c r="B15" s="121"/>
      <c r="C15" s="121"/>
      <c r="D15" s="2"/>
      <c r="E15" s="400"/>
      <c r="F15" s="400"/>
      <c r="G15" s="401"/>
    </row>
    <row r="16" spans="2:7" ht="15">
      <c r="B16" s="121">
        <v>105</v>
      </c>
      <c r="C16" s="121"/>
      <c r="D16" s="140" t="s">
        <v>60</v>
      </c>
      <c r="E16" s="398">
        <f>SUM(E17:E18)</f>
        <v>634965</v>
      </c>
      <c r="F16" s="398">
        <f>SUM(F17:F18)</f>
        <v>620100</v>
      </c>
      <c r="G16" s="399">
        <f>+((F16/E16-1)*100)</f>
        <v>-2.3410739174600126</v>
      </c>
    </row>
    <row r="17" spans="2:7" ht="15">
      <c r="B17" s="121"/>
      <c r="C17" s="121">
        <v>10501</v>
      </c>
      <c r="D17" s="2" t="s">
        <v>10</v>
      </c>
      <c r="E17" s="400">
        <v>213500</v>
      </c>
      <c r="F17" s="400">
        <v>212000</v>
      </c>
      <c r="G17" s="403">
        <f>+((F17/E17-1)*100)</f>
        <v>-0.7025761124121788</v>
      </c>
    </row>
    <row r="18" spans="2:7" ht="15">
      <c r="B18" s="121"/>
      <c r="C18" s="121">
        <v>10502</v>
      </c>
      <c r="D18" s="2" t="s">
        <v>61</v>
      </c>
      <c r="E18" s="400">
        <v>421465</v>
      </c>
      <c r="F18" s="400">
        <v>408100</v>
      </c>
      <c r="G18" s="403">
        <f>+((F18/E18-1)*100)</f>
        <v>-3.1710818217408288</v>
      </c>
    </row>
    <row r="19" spans="2:7" ht="15">
      <c r="B19" s="121"/>
      <c r="C19" s="121"/>
      <c r="D19" s="405"/>
      <c r="E19" s="400"/>
      <c r="F19" s="400"/>
      <c r="G19" s="401"/>
    </row>
    <row r="20" spans="2:7" ht="15">
      <c r="B20" s="121">
        <v>107</v>
      </c>
      <c r="C20" s="121"/>
      <c r="D20" s="140" t="s">
        <v>30</v>
      </c>
      <c r="E20" s="398">
        <f>SUM(E21:E22)</f>
        <v>626000</v>
      </c>
      <c r="F20" s="398">
        <f>SUM(F21:F22)</f>
        <v>126000</v>
      </c>
      <c r="G20" s="399">
        <f>+((F20/E20-1)*100)</f>
        <v>-79.87220447284345</v>
      </c>
    </row>
    <row r="21" spans="2:7" ht="15">
      <c r="B21" s="404"/>
      <c r="C21" s="121">
        <v>10701</v>
      </c>
      <c r="D21" s="2" t="s">
        <v>5</v>
      </c>
      <c r="E21" s="400">
        <v>500000</v>
      </c>
      <c r="F21" s="400">
        <v>0</v>
      </c>
      <c r="G21" s="403">
        <f>+((F21/E21-1)*100)</f>
        <v>-100</v>
      </c>
    </row>
    <row r="22" spans="2:7" ht="15">
      <c r="B22" s="404"/>
      <c r="C22" s="121">
        <v>10702</v>
      </c>
      <c r="D22" s="2" t="s">
        <v>45</v>
      </c>
      <c r="E22" s="400">
        <v>126000</v>
      </c>
      <c r="F22" s="400">
        <f>530000-404000</f>
        <v>126000</v>
      </c>
      <c r="G22" s="403">
        <f>+((F22/E22-1)*100)</f>
        <v>0</v>
      </c>
    </row>
    <row r="23" spans="2:7" ht="15.75" thickBot="1">
      <c r="B23" s="5"/>
      <c r="C23" s="105"/>
      <c r="D23" s="5"/>
      <c r="E23" s="5"/>
      <c r="F23" s="5"/>
      <c r="G23" s="5"/>
    </row>
    <row r="24" spans="2:7" ht="15">
      <c r="B24" s="2"/>
      <c r="C24" s="140"/>
      <c r="D24" s="2"/>
      <c r="E24" s="2"/>
      <c r="F24" s="2"/>
      <c r="G24" s="2"/>
    </row>
    <row r="25" spans="2:7" ht="15">
      <c r="B25" s="2"/>
      <c r="C25" s="140"/>
      <c r="D25" s="2"/>
      <c r="E25" s="2"/>
      <c r="F25" s="2"/>
      <c r="G25" s="544"/>
    </row>
    <row r="26" spans="2:7" ht="15">
      <c r="B26" s="2"/>
      <c r="C26" s="140"/>
      <c r="D26" s="2"/>
      <c r="E26" s="2"/>
      <c r="F26" s="2"/>
      <c r="G26" s="2"/>
    </row>
    <row r="27" spans="2:7" ht="15">
      <c r="B27" s="2"/>
      <c r="C27" s="140"/>
      <c r="D27" s="2"/>
      <c r="E27" s="2"/>
      <c r="F27" s="2"/>
      <c r="G27" s="2"/>
    </row>
    <row r="28" spans="2:7" ht="15">
      <c r="B28" s="2"/>
      <c r="C28" s="140"/>
      <c r="D28" s="2"/>
      <c r="E28" s="2"/>
      <c r="F28" s="2"/>
      <c r="G28" s="2"/>
    </row>
    <row r="29" spans="2:7" ht="15">
      <c r="B29" s="2"/>
      <c r="C29" s="140"/>
      <c r="D29" s="2"/>
      <c r="E29" s="2"/>
      <c r="F29" s="2"/>
      <c r="G29" s="2"/>
    </row>
    <row r="30" spans="2:7" ht="15">
      <c r="B30" s="2"/>
      <c r="C30" s="140"/>
      <c r="D30" s="2"/>
      <c r="E30" s="2"/>
      <c r="F30" s="2"/>
      <c r="G30" s="2"/>
    </row>
    <row r="31" spans="2:7" ht="15">
      <c r="B31" s="2"/>
      <c r="C31" s="140"/>
      <c r="D31" s="2"/>
      <c r="E31" s="2"/>
      <c r="F31" s="2"/>
      <c r="G31" s="2"/>
    </row>
    <row r="32" spans="2:7" ht="15">
      <c r="B32" s="2"/>
      <c r="C32" s="140"/>
      <c r="D32" s="2"/>
      <c r="E32" s="2"/>
      <c r="F32" s="2"/>
      <c r="G32" s="2"/>
    </row>
    <row r="33" spans="2:7" ht="15">
      <c r="B33" s="2"/>
      <c r="C33" s="140"/>
      <c r="D33" s="2"/>
      <c r="E33" s="2"/>
      <c r="F33" s="2"/>
      <c r="G33" s="2"/>
    </row>
    <row r="34" spans="2:7" ht="15">
      <c r="B34" s="2"/>
      <c r="C34" s="140"/>
      <c r="D34" s="2"/>
      <c r="E34" s="2"/>
      <c r="F34" s="2"/>
      <c r="G34" s="2"/>
    </row>
    <row r="35" spans="2:7" ht="15">
      <c r="B35" s="2"/>
      <c r="C35" s="140"/>
      <c r="D35" s="2"/>
      <c r="E35" s="2"/>
      <c r="F35" s="2"/>
      <c r="G35" s="2"/>
    </row>
    <row r="36" spans="2:7" ht="15">
      <c r="B36" s="2"/>
      <c r="C36" s="140"/>
      <c r="D36" s="2"/>
      <c r="E36" s="2"/>
      <c r="F36" s="2"/>
      <c r="G36" s="2"/>
    </row>
  </sheetData>
  <sheetProtection/>
  <mergeCells count="9">
    <mergeCell ref="B2:G2"/>
    <mergeCell ref="E5:E7"/>
    <mergeCell ref="G5:G7"/>
    <mergeCell ref="F5:F7"/>
    <mergeCell ref="B5:B7"/>
    <mergeCell ref="C5:C7"/>
    <mergeCell ref="D5:D7"/>
    <mergeCell ref="B4:G4"/>
    <mergeCell ref="B3:G3"/>
  </mergeCells>
  <printOptions/>
  <pageMargins left="0.75" right="0.75" top="1" bottom="1" header="0" footer="0"/>
  <pageSetup horizontalDpi="600" verticalDpi="600" orientation="landscape"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pmena</dc:creator>
  <cp:keywords/>
  <dc:description/>
  <cp:lastModifiedBy>amenac</cp:lastModifiedBy>
  <cp:lastPrinted>2017-02-08T23:06:55Z</cp:lastPrinted>
  <dcterms:created xsi:type="dcterms:W3CDTF">2009-06-05T16:24:14Z</dcterms:created>
  <dcterms:modified xsi:type="dcterms:W3CDTF">2017-02-09T19:25:45Z</dcterms:modified>
  <cp:category/>
  <cp:version/>
  <cp:contentType/>
  <cp:contentStatus/>
</cp:coreProperties>
</file>